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10185" activeTab="7"/>
  </bookViews>
  <sheets>
    <sheet name="공종별집계표" sheetId="10" r:id="rId1"/>
    <sheet name="공종별내역서" sheetId="9" r:id="rId2"/>
    <sheet name="일위대가목록" sheetId="8" r:id="rId3"/>
    <sheet name="일위대가" sheetId="7" r:id="rId4"/>
    <sheet name="중기단가목록" sheetId="6" r:id="rId5"/>
    <sheet name="중기단가산출서" sheetId="5" r:id="rId6"/>
    <sheet name="단가대비표" sheetId="4" r:id="rId7"/>
    <sheet name="원가계산서" sheetId="3" r:id="rId8"/>
    <sheet name=" 공사설정 " sheetId="2" r:id="rId9"/>
    <sheet name="Sheet1" sheetId="1" r:id="rId10"/>
  </sheets>
  <definedNames>
    <definedName name="_xlnm.Print_Area" localSheetId="1">공종별내역서!$A$1:$M$509</definedName>
    <definedName name="_xlnm.Print_Area" localSheetId="0">공종별집계표!$A$1:$M$44</definedName>
    <definedName name="_xlnm.Print_Area" localSheetId="6">단가대비표!$A$1:$X$219</definedName>
    <definedName name="_xlnm.Print_Area" localSheetId="3">일위대가!$A$1:$M$1201</definedName>
    <definedName name="_xlnm.Print_Area" localSheetId="2">일위대가목록!$A$1:$M$202</definedName>
    <definedName name="_xlnm.Print_Area" localSheetId="4">중기단가목록!$A$1:$J$13</definedName>
    <definedName name="_xlnm.Print_Area" localSheetId="5">중기단가산출서!$A$1:$F$393</definedName>
    <definedName name="_xlnm.Print_Titles" localSheetId="1">공종별내역서!$1:$3</definedName>
    <definedName name="_xlnm.Print_Titles" localSheetId="0">공종별집계표!$1:$4</definedName>
    <definedName name="_xlnm.Print_Titles" localSheetId="6">단가대비표!$1:$4</definedName>
    <definedName name="_xlnm.Print_Titles" localSheetId="7">원가계산서!$1:$3</definedName>
    <definedName name="_xlnm.Print_Titles" localSheetId="3">일위대가!$1:$3</definedName>
    <definedName name="_xlnm.Print_Titles" localSheetId="2">일위대가목록!$1:$3</definedName>
    <definedName name="_xlnm.Print_Titles" localSheetId="4">중기단가목록!$1:$3</definedName>
    <definedName name="_xlnm.Print_Titles" localSheetId="5">중기단가산출서!$1:$3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3" i="9" l="1"/>
  <c r="G493" i="9"/>
  <c r="E493" i="9"/>
  <c r="I492" i="9"/>
  <c r="G492" i="9"/>
  <c r="E492" i="9"/>
  <c r="I489" i="9"/>
  <c r="G489" i="9"/>
  <c r="E489" i="9"/>
  <c r="I487" i="9"/>
  <c r="G487" i="9"/>
  <c r="E487" i="9"/>
  <c r="I486" i="9"/>
  <c r="G486" i="9"/>
  <c r="E486" i="9"/>
  <c r="I485" i="9"/>
  <c r="G485" i="9"/>
  <c r="E485" i="9"/>
  <c r="I483" i="9"/>
  <c r="G483" i="9"/>
  <c r="E483" i="9"/>
  <c r="I482" i="9"/>
  <c r="G482" i="9"/>
  <c r="E482" i="9"/>
  <c r="I480" i="9"/>
  <c r="G480" i="9"/>
  <c r="E480" i="9"/>
  <c r="I479" i="9"/>
  <c r="G479" i="9"/>
  <c r="E479" i="9"/>
  <c r="I478" i="9"/>
  <c r="G478" i="9"/>
  <c r="E478" i="9"/>
  <c r="I477" i="9"/>
  <c r="G477" i="9"/>
  <c r="E477" i="9"/>
  <c r="I476" i="9"/>
  <c r="G476" i="9"/>
  <c r="E476" i="9"/>
  <c r="I475" i="9"/>
  <c r="G475" i="9"/>
  <c r="E475" i="9"/>
  <c r="I474" i="9"/>
  <c r="G474" i="9"/>
  <c r="E474" i="9"/>
  <c r="I473" i="9"/>
  <c r="G473" i="9"/>
  <c r="E473" i="9"/>
  <c r="I472" i="9"/>
  <c r="G472" i="9"/>
  <c r="E472" i="9"/>
  <c r="I471" i="9"/>
  <c r="G471" i="9"/>
  <c r="E471" i="9"/>
  <c r="I470" i="9"/>
  <c r="G470" i="9"/>
  <c r="E470" i="9"/>
  <c r="I469" i="9"/>
  <c r="G469" i="9"/>
  <c r="E469" i="9"/>
  <c r="I468" i="9"/>
  <c r="G468" i="9"/>
  <c r="E468" i="9"/>
  <c r="I467" i="9"/>
  <c r="G467" i="9"/>
  <c r="E467" i="9"/>
  <c r="I448" i="9"/>
  <c r="G448" i="9"/>
  <c r="E448" i="9"/>
  <c r="I445" i="9"/>
  <c r="G445" i="9"/>
  <c r="E445" i="9"/>
  <c r="I423" i="9"/>
  <c r="G423" i="9"/>
  <c r="E423" i="9"/>
  <c r="I401" i="9"/>
  <c r="G401" i="9"/>
  <c r="E401" i="9"/>
  <c r="I381" i="9"/>
  <c r="G381" i="9"/>
  <c r="E381" i="9"/>
  <c r="I380" i="9"/>
  <c r="G380" i="9"/>
  <c r="E380" i="9"/>
  <c r="I379" i="9"/>
  <c r="G379" i="9"/>
  <c r="E379" i="9"/>
  <c r="I366" i="9"/>
  <c r="G366" i="9"/>
  <c r="E366" i="9"/>
  <c r="I365" i="9"/>
  <c r="G365" i="9"/>
  <c r="E365" i="9"/>
  <c r="I364" i="9"/>
  <c r="G364" i="9"/>
  <c r="E364" i="9"/>
  <c r="I363" i="9"/>
  <c r="G363" i="9"/>
  <c r="E363" i="9"/>
  <c r="I362" i="9"/>
  <c r="G362" i="9"/>
  <c r="E362" i="9"/>
  <c r="I361" i="9"/>
  <c r="G361" i="9"/>
  <c r="E361" i="9"/>
  <c r="I360" i="9"/>
  <c r="G360" i="9"/>
  <c r="E360" i="9"/>
  <c r="I359" i="9"/>
  <c r="G359" i="9"/>
  <c r="E359" i="9"/>
  <c r="I358" i="9"/>
  <c r="G358" i="9"/>
  <c r="E358" i="9"/>
  <c r="I357" i="9"/>
  <c r="G357" i="9"/>
  <c r="E357" i="9"/>
  <c r="I344" i="9"/>
  <c r="G344" i="9"/>
  <c r="E344" i="9"/>
  <c r="I343" i="9"/>
  <c r="G343" i="9"/>
  <c r="E343" i="9"/>
  <c r="I342" i="9"/>
  <c r="G342" i="9"/>
  <c r="E342" i="9"/>
  <c r="I341" i="9"/>
  <c r="G341" i="9"/>
  <c r="E341" i="9"/>
  <c r="I340" i="9"/>
  <c r="G340" i="9"/>
  <c r="E340" i="9"/>
  <c r="I339" i="9"/>
  <c r="G339" i="9"/>
  <c r="E339" i="9"/>
  <c r="I338" i="9"/>
  <c r="G338" i="9"/>
  <c r="E338" i="9"/>
  <c r="I337" i="9"/>
  <c r="G337" i="9"/>
  <c r="E337" i="9"/>
  <c r="I336" i="9"/>
  <c r="G336" i="9"/>
  <c r="E336" i="9"/>
  <c r="I335" i="9"/>
  <c r="G335" i="9"/>
  <c r="E335" i="9"/>
  <c r="I315" i="9"/>
  <c r="G315" i="9"/>
  <c r="E315" i="9"/>
  <c r="I314" i="9"/>
  <c r="G314" i="9"/>
  <c r="E314" i="9"/>
  <c r="I313" i="9"/>
  <c r="G313" i="9"/>
  <c r="E313" i="9"/>
  <c r="I312" i="9"/>
  <c r="G312" i="9"/>
  <c r="E312" i="9"/>
  <c r="I311" i="9"/>
  <c r="G311" i="9"/>
  <c r="E311" i="9"/>
  <c r="I307" i="9"/>
  <c r="G307" i="9"/>
  <c r="E307" i="9"/>
  <c r="I306" i="9"/>
  <c r="G306" i="9"/>
  <c r="E306" i="9"/>
  <c r="I305" i="9"/>
  <c r="G305" i="9"/>
  <c r="E305" i="9"/>
  <c r="I279" i="9"/>
  <c r="G279" i="9"/>
  <c r="E279" i="9"/>
  <c r="I278" i="9"/>
  <c r="G278" i="9"/>
  <c r="E278" i="9"/>
  <c r="I277" i="9"/>
  <c r="G277" i="9"/>
  <c r="E277" i="9"/>
  <c r="I276" i="9"/>
  <c r="G276" i="9"/>
  <c r="E276" i="9"/>
  <c r="I275" i="9"/>
  <c r="G275" i="9"/>
  <c r="E275" i="9"/>
  <c r="I274" i="9"/>
  <c r="G274" i="9"/>
  <c r="E274" i="9"/>
  <c r="I273" i="9"/>
  <c r="G273" i="9"/>
  <c r="E273" i="9"/>
  <c r="I272" i="9"/>
  <c r="G272" i="9"/>
  <c r="E272" i="9"/>
  <c r="I271" i="9"/>
  <c r="G271" i="9"/>
  <c r="E271" i="9"/>
  <c r="I270" i="9"/>
  <c r="G270" i="9"/>
  <c r="E270" i="9"/>
  <c r="I269" i="9"/>
  <c r="G269" i="9"/>
  <c r="E269" i="9"/>
  <c r="I261" i="9"/>
  <c r="G261" i="9"/>
  <c r="E261" i="9"/>
  <c r="I260" i="9"/>
  <c r="G260" i="9"/>
  <c r="E260" i="9"/>
  <c r="I259" i="9"/>
  <c r="J259" i="9" s="1"/>
  <c r="G259" i="9"/>
  <c r="E259" i="9"/>
  <c r="I258" i="9"/>
  <c r="G258" i="9"/>
  <c r="E258" i="9"/>
  <c r="I257" i="9"/>
  <c r="K257" i="9" s="1"/>
  <c r="G257" i="9"/>
  <c r="E257" i="9"/>
  <c r="I256" i="9"/>
  <c r="G256" i="9"/>
  <c r="E256" i="9"/>
  <c r="I255" i="9"/>
  <c r="G255" i="9"/>
  <c r="E255" i="9"/>
  <c r="I254" i="9"/>
  <c r="G254" i="9"/>
  <c r="E254" i="9"/>
  <c r="I253" i="9"/>
  <c r="G253" i="9"/>
  <c r="E253" i="9"/>
  <c r="I252" i="9"/>
  <c r="G252" i="9"/>
  <c r="E252" i="9"/>
  <c r="I251" i="9"/>
  <c r="J251" i="9" s="1"/>
  <c r="G251" i="9"/>
  <c r="E251" i="9"/>
  <c r="I250" i="9"/>
  <c r="G250" i="9"/>
  <c r="E250" i="9"/>
  <c r="I228" i="9"/>
  <c r="G228" i="9"/>
  <c r="E228" i="9"/>
  <c r="I227" i="9"/>
  <c r="G227" i="9"/>
  <c r="E227" i="9"/>
  <c r="I226" i="9"/>
  <c r="G226" i="9"/>
  <c r="E226" i="9"/>
  <c r="I225" i="9"/>
  <c r="G225" i="9"/>
  <c r="E225" i="9"/>
  <c r="I210" i="9"/>
  <c r="G210" i="9"/>
  <c r="E210" i="9"/>
  <c r="I209" i="9"/>
  <c r="G209" i="9"/>
  <c r="E209" i="9"/>
  <c r="I208" i="9"/>
  <c r="G208" i="9"/>
  <c r="E208" i="9"/>
  <c r="I207" i="9"/>
  <c r="G207" i="9"/>
  <c r="E207" i="9"/>
  <c r="I206" i="9"/>
  <c r="G206" i="9"/>
  <c r="E206" i="9"/>
  <c r="I205" i="9"/>
  <c r="G205" i="9"/>
  <c r="E205" i="9"/>
  <c r="I204" i="9"/>
  <c r="G204" i="9"/>
  <c r="E204" i="9"/>
  <c r="I203" i="9"/>
  <c r="G203" i="9"/>
  <c r="E203" i="9"/>
  <c r="I183" i="9"/>
  <c r="G183" i="9"/>
  <c r="E183" i="9"/>
  <c r="I182" i="9"/>
  <c r="G182" i="9"/>
  <c r="E182" i="9"/>
  <c r="I181" i="9"/>
  <c r="G181" i="9"/>
  <c r="E181" i="9"/>
  <c r="I163" i="9"/>
  <c r="G163" i="9"/>
  <c r="E163" i="9"/>
  <c r="I162" i="9"/>
  <c r="G162" i="9"/>
  <c r="E162" i="9"/>
  <c r="I161" i="9"/>
  <c r="G161" i="9"/>
  <c r="E161" i="9"/>
  <c r="I160" i="9"/>
  <c r="G160" i="9"/>
  <c r="E160" i="9"/>
  <c r="I159" i="9"/>
  <c r="G159" i="9"/>
  <c r="E159" i="9"/>
  <c r="I158" i="9"/>
  <c r="G158" i="9"/>
  <c r="E158" i="9"/>
  <c r="I157" i="9"/>
  <c r="G157" i="9"/>
  <c r="E157" i="9"/>
  <c r="I156" i="9"/>
  <c r="G156" i="9"/>
  <c r="E156" i="9"/>
  <c r="I155" i="9"/>
  <c r="G155" i="9"/>
  <c r="E155" i="9"/>
  <c r="I154" i="9"/>
  <c r="G154" i="9"/>
  <c r="E154" i="9"/>
  <c r="I153" i="9"/>
  <c r="G153" i="9"/>
  <c r="E153" i="9"/>
  <c r="I152" i="9"/>
  <c r="G152" i="9"/>
  <c r="E152" i="9"/>
  <c r="I151" i="9"/>
  <c r="G151" i="9"/>
  <c r="E151" i="9"/>
  <c r="I150" i="9"/>
  <c r="G150" i="9"/>
  <c r="E150" i="9"/>
  <c r="I149" i="9"/>
  <c r="G149" i="9"/>
  <c r="E149" i="9"/>
  <c r="I148" i="9"/>
  <c r="G148" i="9"/>
  <c r="E148" i="9"/>
  <c r="I147" i="9"/>
  <c r="G147" i="9"/>
  <c r="E147" i="9"/>
  <c r="I146" i="9"/>
  <c r="G146" i="9"/>
  <c r="E146" i="9"/>
  <c r="I145" i="9"/>
  <c r="G145" i="9"/>
  <c r="E145" i="9"/>
  <c r="I144" i="9"/>
  <c r="G144" i="9"/>
  <c r="E144" i="9"/>
  <c r="I143" i="9"/>
  <c r="G143" i="9"/>
  <c r="E143" i="9"/>
  <c r="I142" i="9"/>
  <c r="G142" i="9"/>
  <c r="E142" i="9"/>
  <c r="I141" i="9"/>
  <c r="G141" i="9"/>
  <c r="E141" i="9"/>
  <c r="I140" i="9"/>
  <c r="G140" i="9"/>
  <c r="E140" i="9"/>
  <c r="I139" i="9"/>
  <c r="G139" i="9"/>
  <c r="E139" i="9"/>
  <c r="I138" i="9"/>
  <c r="G138" i="9"/>
  <c r="E138" i="9"/>
  <c r="I137" i="9"/>
  <c r="G137" i="9"/>
  <c r="E137" i="9"/>
  <c r="I117" i="9"/>
  <c r="G117" i="9"/>
  <c r="E117" i="9"/>
  <c r="I116" i="9"/>
  <c r="G116" i="9"/>
  <c r="E116" i="9"/>
  <c r="I115" i="9"/>
  <c r="G115" i="9"/>
  <c r="E115" i="9"/>
  <c r="I95" i="9"/>
  <c r="G95" i="9"/>
  <c r="E95" i="9"/>
  <c r="I94" i="9"/>
  <c r="G94" i="9"/>
  <c r="E94" i="9"/>
  <c r="I93" i="9"/>
  <c r="G93" i="9"/>
  <c r="E93" i="9"/>
  <c r="I80" i="9"/>
  <c r="G80" i="9"/>
  <c r="E80" i="9"/>
  <c r="I79" i="9"/>
  <c r="G79" i="9"/>
  <c r="E79" i="9"/>
  <c r="I78" i="9"/>
  <c r="G78" i="9"/>
  <c r="E78" i="9"/>
  <c r="I77" i="9"/>
  <c r="G77" i="9"/>
  <c r="E77" i="9"/>
  <c r="I76" i="9"/>
  <c r="G76" i="9"/>
  <c r="E76" i="9"/>
  <c r="I75" i="9"/>
  <c r="G75" i="9"/>
  <c r="E75" i="9"/>
  <c r="I74" i="9"/>
  <c r="G74" i="9"/>
  <c r="E74" i="9"/>
  <c r="I73" i="9"/>
  <c r="G73" i="9"/>
  <c r="E73" i="9"/>
  <c r="I72" i="9"/>
  <c r="G72" i="9"/>
  <c r="E72" i="9"/>
  <c r="I71" i="9"/>
  <c r="G71" i="9"/>
  <c r="E71" i="9"/>
  <c r="I58" i="9"/>
  <c r="G58" i="9"/>
  <c r="E58" i="9"/>
  <c r="I57" i="9"/>
  <c r="G57" i="9"/>
  <c r="E57" i="9"/>
  <c r="I56" i="9"/>
  <c r="G56" i="9"/>
  <c r="E56" i="9"/>
  <c r="I55" i="9"/>
  <c r="G55" i="9"/>
  <c r="E55" i="9"/>
  <c r="I54" i="9"/>
  <c r="G54" i="9"/>
  <c r="E54" i="9"/>
  <c r="I53" i="9"/>
  <c r="G53" i="9"/>
  <c r="E53" i="9"/>
  <c r="I52" i="9"/>
  <c r="G52" i="9"/>
  <c r="E52" i="9"/>
  <c r="I51" i="9"/>
  <c r="G51" i="9"/>
  <c r="E51" i="9"/>
  <c r="I50" i="9"/>
  <c r="G50" i="9"/>
  <c r="E50" i="9"/>
  <c r="I49" i="9"/>
  <c r="G49" i="9"/>
  <c r="E49" i="9"/>
  <c r="I30" i="9"/>
  <c r="G30" i="9"/>
  <c r="E30" i="9"/>
  <c r="I29" i="9"/>
  <c r="G29" i="9"/>
  <c r="E29" i="9"/>
  <c r="I28" i="9"/>
  <c r="G28" i="9"/>
  <c r="E28" i="9"/>
  <c r="I27" i="9"/>
  <c r="G27" i="9"/>
  <c r="E27" i="9"/>
  <c r="I11" i="9"/>
  <c r="J11" i="9" s="1"/>
  <c r="G11" i="9"/>
  <c r="E11" i="9"/>
  <c r="I10" i="9"/>
  <c r="G10" i="9"/>
  <c r="H10" i="9" s="1"/>
  <c r="E10" i="9"/>
  <c r="I9" i="9"/>
  <c r="G9" i="9"/>
  <c r="E9" i="9"/>
  <c r="I8" i="9"/>
  <c r="G8" i="9"/>
  <c r="E8" i="9"/>
  <c r="I7" i="9"/>
  <c r="G7" i="9"/>
  <c r="E7" i="9"/>
  <c r="I6" i="9"/>
  <c r="G6" i="9"/>
  <c r="E6" i="9"/>
  <c r="I5" i="9"/>
  <c r="G5" i="9"/>
  <c r="E5" i="9"/>
  <c r="I1200" i="7"/>
  <c r="G1200" i="7"/>
  <c r="E1200" i="7"/>
  <c r="I1196" i="7"/>
  <c r="G1196" i="7"/>
  <c r="E1196" i="7"/>
  <c r="I1194" i="7"/>
  <c r="G1194" i="7"/>
  <c r="E1194" i="7"/>
  <c r="I1193" i="7"/>
  <c r="G1193" i="7"/>
  <c r="E1193" i="7"/>
  <c r="I1189" i="7"/>
  <c r="G1189" i="7"/>
  <c r="E1189" i="7"/>
  <c r="I1185" i="7"/>
  <c r="G1185" i="7"/>
  <c r="H1185" i="7" s="1"/>
  <c r="E1185" i="7"/>
  <c r="I1183" i="7"/>
  <c r="G1183" i="7"/>
  <c r="H1183" i="7" s="1"/>
  <c r="E1183" i="7"/>
  <c r="I1182" i="7"/>
  <c r="G1182" i="7"/>
  <c r="E1182" i="7"/>
  <c r="I1178" i="7"/>
  <c r="G1178" i="7"/>
  <c r="E1178" i="7"/>
  <c r="I1174" i="7"/>
  <c r="G1174" i="7"/>
  <c r="E1174" i="7"/>
  <c r="I1173" i="7"/>
  <c r="G1173" i="7"/>
  <c r="E1173" i="7"/>
  <c r="I1169" i="7"/>
  <c r="G1169" i="7"/>
  <c r="E1169" i="7"/>
  <c r="I1168" i="7"/>
  <c r="G1168" i="7"/>
  <c r="E1168" i="7"/>
  <c r="I1164" i="7"/>
  <c r="G1164" i="7"/>
  <c r="E1164" i="7"/>
  <c r="I1163" i="7"/>
  <c r="J1163" i="7" s="1"/>
  <c r="G1163" i="7"/>
  <c r="E1163" i="7"/>
  <c r="I1159" i="7"/>
  <c r="G1159" i="7"/>
  <c r="E1159" i="7"/>
  <c r="I1158" i="7"/>
  <c r="G1158" i="7"/>
  <c r="E1158" i="7"/>
  <c r="I1154" i="7"/>
  <c r="G1154" i="7"/>
  <c r="E1154" i="7"/>
  <c r="I1153" i="7"/>
  <c r="J1153" i="7" s="1"/>
  <c r="G1153" i="7"/>
  <c r="E1153" i="7"/>
  <c r="I1149" i="7"/>
  <c r="G1149" i="7"/>
  <c r="E1149" i="7"/>
  <c r="I1148" i="7"/>
  <c r="G1148" i="7"/>
  <c r="E1148" i="7"/>
  <c r="I1144" i="7"/>
  <c r="G1144" i="7"/>
  <c r="E1144" i="7"/>
  <c r="I1143" i="7"/>
  <c r="G1143" i="7"/>
  <c r="E1143" i="7"/>
  <c r="I1139" i="7"/>
  <c r="G1139" i="7"/>
  <c r="E1139" i="7"/>
  <c r="I1137" i="7"/>
  <c r="G1137" i="7"/>
  <c r="E1137" i="7"/>
  <c r="I1136" i="7"/>
  <c r="G1136" i="7"/>
  <c r="E1136" i="7"/>
  <c r="I1132" i="7"/>
  <c r="G1132" i="7"/>
  <c r="E1132" i="7"/>
  <c r="I1130" i="7"/>
  <c r="G1130" i="7"/>
  <c r="E1130" i="7"/>
  <c r="I1129" i="7"/>
  <c r="G1129" i="7"/>
  <c r="E1129" i="7"/>
  <c r="I1125" i="7"/>
  <c r="G1125" i="7"/>
  <c r="E1125" i="7"/>
  <c r="I1123" i="7"/>
  <c r="G1123" i="7"/>
  <c r="E1123" i="7"/>
  <c r="I1122" i="7"/>
  <c r="G1122" i="7"/>
  <c r="E1122" i="7"/>
  <c r="I1118" i="7"/>
  <c r="G1118" i="7"/>
  <c r="E1118" i="7"/>
  <c r="I1116" i="7"/>
  <c r="G1116" i="7"/>
  <c r="E1116" i="7"/>
  <c r="I1115" i="7"/>
  <c r="G1115" i="7"/>
  <c r="E1115" i="7"/>
  <c r="I1111" i="7"/>
  <c r="G1111" i="7"/>
  <c r="E1111" i="7"/>
  <c r="I1109" i="7"/>
  <c r="G1109" i="7"/>
  <c r="E1109" i="7"/>
  <c r="I1108" i="7"/>
  <c r="G1108" i="7"/>
  <c r="E1108" i="7"/>
  <c r="I1104" i="7"/>
  <c r="G1104" i="7"/>
  <c r="E1104" i="7"/>
  <c r="I1102" i="7"/>
  <c r="G1102" i="7"/>
  <c r="E1102" i="7"/>
  <c r="I1101" i="7"/>
  <c r="G1101" i="7"/>
  <c r="E1101" i="7"/>
  <c r="I1097" i="7"/>
  <c r="G1097" i="7"/>
  <c r="E1097" i="7"/>
  <c r="I1095" i="7"/>
  <c r="G1095" i="7"/>
  <c r="E1095" i="7"/>
  <c r="I1094" i="7"/>
  <c r="G1094" i="7"/>
  <c r="E1094" i="7"/>
  <c r="I1090" i="7"/>
  <c r="G1090" i="7"/>
  <c r="E1090" i="7"/>
  <c r="I1088" i="7"/>
  <c r="G1088" i="7"/>
  <c r="E1088" i="7"/>
  <c r="I1087" i="7"/>
  <c r="G1087" i="7"/>
  <c r="E1087" i="7"/>
  <c r="I1083" i="7"/>
  <c r="G1083" i="7"/>
  <c r="E1083" i="7"/>
  <c r="I1081" i="7"/>
  <c r="G1081" i="7"/>
  <c r="E1081" i="7"/>
  <c r="I1080" i="7"/>
  <c r="G1080" i="7"/>
  <c r="E1080" i="7"/>
  <c r="I1076" i="7"/>
  <c r="G1076" i="7"/>
  <c r="E1076" i="7"/>
  <c r="I1074" i="7"/>
  <c r="G1074" i="7"/>
  <c r="E1074" i="7"/>
  <c r="I1073" i="7"/>
  <c r="G1073" i="7"/>
  <c r="E1073" i="7"/>
  <c r="I1069" i="7"/>
  <c r="G1069" i="7"/>
  <c r="E1069" i="7"/>
  <c r="I1067" i="7"/>
  <c r="G1067" i="7"/>
  <c r="E1067" i="7"/>
  <c r="I1066" i="7"/>
  <c r="G1066" i="7"/>
  <c r="E1066" i="7"/>
  <c r="I1061" i="7"/>
  <c r="G1061" i="7"/>
  <c r="E1061" i="7"/>
  <c r="I1060" i="7"/>
  <c r="J1060" i="7" s="1"/>
  <c r="J1063" i="7" s="1"/>
  <c r="G179" i="8" s="1"/>
  <c r="I459" i="7" s="1"/>
  <c r="J459" i="7" s="1"/>
  <c r="G1060" i="7"/>
  <c r="E1060" i="7"/>
  <c r="I1055" i="7"/>
  <c r="G1055" i="7"/>
  <c r="E1055" i="7"/>
  <c r="I1054" i="7"/>
  <c r="G1054" i="7"/>
  <c r="E1054" i="7"/>
  <c r="I1050" i="7"/>
  <c r="G1050" i="7"/>
  <c r="E1050" i="7"/>
  <c r="I1049" i="7"/>
  <c r="G1049" i="7"/>
  <c r="E1049" i="7"/>
  <c r="I1048" i="7"/>
  <c r="G1048" i="7"/>
  <c r="E1048" i="7"/>
  <c r="I1042" i="7"/>
  <c r="G1042" i="7"/>
  <c r="E1042" i="7"/>
  <c r="I1041" i="7"/>
  <c r="G1041" i="7"/>
  <c r="E1041" i="7"/>
  <c r="I1040" i="7"/>
  <c r="G1040" i="7"/>
  <c r="E1040" i="7"/>
  <c r="I1039" i="7"/>
  <c r="G1039" i="7"/>
  <c r="E1039" i="7"/>
  <c r="I1033" i="7"/>
  <c r="G1033" i="7"/>
  <c r="E1033" i="7"/>
  <c r="I1032" i="7"/>
  <c r="G1032" i="7"/>
  <c r="E1032" i="7"/>
  <c r="I1027" i="7"/>
  <c r="G1027" i="7"/>
  <c r="E1027" i="7"/>
  <c r="I1026" i="7"/>
  <c r="G1026" i="7"/>
  <c r="E1026" i="7"/>
  <c r="I1021" i="7"/>
  <c r="G1021" i="7"/>
  <c r="E1021" i="7"/>
  <c r="I1020" i="7"/>
  <c r="G1020" i="7"/>
  <c r="E1020" i="7"/>
  <c r="I1019" i="7"/>
  <c r="G1019" i="7"/>
  <c r="E1019" i="7"/>
  <c r="I1018" i="7"/>
  <c r="G1018" i="7"/>
  <c r="E1018" i="7"/>
  <c r="I1013" i="7"/>
  <c r="G1013" i="7"/>
  <c r="E1013" i="7"/>
  <c r="I1008" i="7"/>
  <c r="G1008" i="7"/>
  <c r="E1008" i="7"/>
  <c r="I1007" i="7"/>
  <c r="G1007" i="7"/>
  <c r="E1007" i="7"/>
  <c r="I1002" i="7"/>
  <c r="G1002" i="7"/>
  <c r="H1002" i="7" s="1"/>
  <c r="H1004" i="7" s="1"/>
  <c r="F170" i="8" s="1"/>
  <c r="G409" i="7" s="1"/>
  <c r="H409" i="7" s="1"/>
  <c r="E1002" i="7"/>
  <c r="I1001" i="7"/>
  <c r="G1001" i="7"/>
  <c r="E1001" i="7"/>
  <c r="I996" i="7"/>
  <c r="G996" i="7"/>
  <c r="E996" i="7"/>
  <c r="I995" i="7"/>
  <c r="G995" i="7"/>
  <c r="E995" i="7"/>
  <c r="I991" i="7"/>
  <c r="G991" i="7"/>
  <c r="E991" i="7"/>
  <c r="I990" i="7"/>
  <c r="G990" i="7"/>
  <c r="E990" i="7"/>
  <c r="I989" i="7"/>
  <c r="G989" i="7"/>
  <c r="E989" i="7"/>
  <c r="I988" i="7"/>
  <c r="G988" i="7"/>
  <c r="E988" i="7"/>
  <c r="I983" i="7"/>
  <c r="G983" i="7"/>
  <c r="E983" i="7"/>
  <c r="I982" i="7"/>
  <c r="G982" i="7"/>
  <c r="E982" i="7"/>
  <c r="I977" i="7"/>
  <c r="G977" i="7"/>
  <c r="E977" i="7"/>
  <c r="I976" i="7"/>
  <c r="G976" i="7"/>
  <c r="E976" i="7"/>
  <c r="I967" i="7"/>
  <c r="G967" i="7"/>
  <c r="E967" i="7"/>
  <c r="I966" i="7"/>
  <c r="G966" i="7"/>
  <c r="E966" i="7"/>
  <c r="I961" i="7"/>
  <c r="G961" i="7"/>
  <c r="E961" i="7"/>
  <c r="I960" i="7"/>
  <c r="G960" i="7"/>
  <c r="E960" i="7"/>
  <c r="I959" i="7"/>
  <c r="G959" i="7"/>
  <c r="E959" i="7"/>
  <c r="I958" i="7"/>
  <c r="G958" i="7"/>
  <c r="E958" i="7"/>
  <c r="I957" i="7"/>
  <c r="G957" i="7"/>
  <c r="E957" i="7"/>
  <c r="I956" i="7"/>
  <c r="G956" i="7"/>
  <c r="E956" i="7"/>
  <c r="I955" i="7"/>
  <c r="G955" i="7"/>
  <c r="E955" i="7"/>
  <c r="I954" i="7"/>
  <c r="G954" i="7"/>
  <c r="E954" i="7"/>
  <c r="I953" i="7"/>
  <c r="G953" i="7"/>
  <c r="E953" i="7"/>
  <c r="I948" i="7"/>
  <c r="G948" i="7"/>
  <c r="H948" i="7" s="1"/>
  <c r="E948" i="7"/>
  <c r="I947" i="7"/>
  <c r="G947" i="7"/>
  <c r="E947" i="7"/>
  <c r="I943" i="7"/>
  <c r="G943" i="7"/>
  <c r="E943" i="7"/>
  <c r="I942" i="7"/>
  <c r="G942" i="7"/>
  <c r="H942" i="7" s="1"/>
  <c r="E942" i="7"/>
  <c r="I937" i="7"/>
  <c r="G937" i="7"/>
  <c r="E937" i="7"/>
  <c r="I936" i="7"/>
  <c r="K936" i="7" s="1"/>
  <c r="G936" i="7"/>
  <c r="E936" i="7"/>
  <c r="I932" i="7"/>
  <c r="G932" i="7"/>
  <c r="K932" i="7" s="1"/>
  <c r="E932" i="7"/>
  <c r="I927" i="7"/>
  <c r="G927" i="7"/>
  <c r="K927" i="7" s="1"/>
  <c r="E927" i="7"/>
  <c r="I926" i="7"/>
  <c r="G926" i="7"/>
  <c r="E926" i="7"/>
  <c r="I924" i="7"/>
  <c r="G924" i="7"/>
  <c r="E924" i="7"/>
  <c r="I923" i="7"/>
  <c r="G923" i="7"/>
  <c r="E923" i="7"/>
  <c r="I918" i="7"/>
  <c r="G918" i="7"/>
  <c r="E918" i="7"/>
  <c r="I917" i="7"/>
  <c r="G917" i="7"/>
  <c r="E917" i="7"/>
  <c r="I912" i="7"/>
  <c r="G912" i="7"/>
  <c r="E912" i="7"/>
  <c r="I911" i="7"/>
  <c r="G911" i="7"/>
  <c r="E911" i="7"/>
  <c r="I906" i="7"/>
  <c r="G906" i="7"/>
  <c r="E906" i="7"/>
  <c r="I905" i="7"/>
  <c r="G905" i="7"/>
  <c r="E905" i="7"/>
  <c r="I901" i="7"/>
  <c r="G901" i="7"/>
  <c r="E901" i="7"/>
  <c r="I896" i="7"/>
  <c r="G896" i="7"/>
  <c r="E896" i="7"/>
  <c r="I895" i="7"/>
  <c r="G895" i="7"/>
  <c r="E895" i="7"/>
  <c r="I894" i="7"/>
  <c r="G894" i="7"/>
  <c r="E894" i="7"/>
  <c r="I893" i="7"/>
  <c r="G893" i="7"/>
  <c r="E893" i="7"/>
  <c r="I892" i="7"/>
  <c r="G892" i="7"/>
  <c r="E892" i="7"/>
  <c r="I890" i="7"/>
  <c r="G890" i="7"/>
  <c r="E890" i="7"/>
  <c r="I889" i="7"/>
  <c r="G889" i="7"/>
  <c r="E889" i="7"/>
  <c r="I888" i="7"/>
  <c r="G888" i="7"/>
  <c r="E888" i="7"/>
  <c r="I883" i="7"/>
  <c r="G883" i="7"/>
  <c r="E883" i="7"/>
  <c r="I882" i="7"/>
  <c r="G882" i="7"/>
  <c r="E882" i="7"/>
  <c r="I877" i="7"/>
  <c r="G877" i="7"/>
  <c r="E877" i="7"/>
  <c r="I876" i="7"/>
  <c r="G876" i="7"/>
  <c r="E876" i="7"/>
  <c r="I872" i="7"/>
  <c r="G872" i="7"/>
  <c r="E872" i="7"/>
  <c r="I868" i="7"/>
  <c r="G868" i="7"/>
  <c r="E868" i="7"/>
  <c r="I867" i="7"/>
  <c r="G867" i="7"/>
  <c r="E867" i="7"/>
  <c r="I863" i="7"/>
  <c r="G863" i="7"/>
  <c r="E863" i="7"/>
  <c r="I862" i="7"/>
  <c r="G862" i="7"/>
  <c r="E862" i="7"/>
  <c r="I858" i="7"/>
  <c r="G858" i="7"/>
  <c r="E858" i="7"/>
  <c r="I857" i="7"/>
  <c r="G857" i="7"/>
  <c r="E857" i="7"/>
  <c r="I851" i="7"/>
  <c r="G851" i="7"/>
  <c r="E851" i="7"/>
  <c r="I850" i="7"/>
  <c r="G850" i="7"/>
  <c r="E850" i="7"/>
  <c r="I845" i="7"/>
  <c r="G845" i="7"/>
  <c r="E845" i="7"/>
  <c r="I844" i="7"/>
  <c r="G844" i="7"/>
  <c r="E844" i="7"/>
  <c r="I839" i="7"/>
  <c r="G839" i="7"/>
  <c r="E839" i="7"/>
  <c r="I838" i="7"/>
  <c r="G838" i="7"/>
  <c r="E838" i="7"/>
  <c r="I834" i="7"/>
  <c r="G834" i="7"/>
  <c r="E834" i="7"/>
  <c r="I832" i="7"/>
  <c r="G832" i="7"/>
  <c r="E832" i="7"/>
  <c r="I831" i="7"/>
  <c r="G831" i="7"/>
  <c r="E831" i="7"/>
  <c r="I825" i="7"/>
  <c r="G825" i="7"/>
  <c r="E825" i="7"/>
  <c r="I824" i="7"/>
  <c r="G824" i="7"/>
  <c r="E824" i="7"/>
  <c r="I819" i="7"/>
  <c r="G819" i="7"/>
  <c r="E819" i="7"/>
  <c r="I818" i="7"/>
  <c r="G818" i="7"/>
  <c r="E818" i="7"/>
  <c r="I813" i="7"/>
  <c r="G813" i="7"/>
  <c r="E813" i="7"/>
  <c r="I809" i="7"/>
  <c r="G809" i="7"/>
  <c r="E809" i="7"/>
  <c r="I808" i="7"/>
  <c r="G808" i="7"/>
  <c r="E808" i="7"/>
  <c r="I807" i="7"/>
  <c r="G807" i="7"/>
  <c r="E807" i="7"/>
  <c r="I802" i="7"/>
  <c r="G802" i="7"/>
  <c r="E802" i="7"/>
  <c r="I801" i="7"/>
  <c r="G801" i="7"/>
  <c r="E801" i="7"/>
  <c r="I800" i="7"/>
  <c r="G800" i="7"/>
  <c r="E800" i="7"/>
  <c r="I799" i="7"/>
  <c r="G799" i="7"/>
  <c r="E799" i="7"/>
  <c r="I794" i="7"/>
  <c r="G794" i="7"/>
  <c r="E794" i="7"/>
  <c r="I793" i="7"/>
  <c r="G793" i="7"/>
  <c r="E793" i="7"/>
  <c r="I787" i="7"/>
  <c r="G787" i="7"/>
  <c r="E787" i="7"/>
  <c r="I781" i="7"/>
  <c r="G781" i="7"/>
  <c r="E781" i="7"/>
  <c r="I780" i="7"/>
  <c r="G780" i="7"/>
  <c r="E780" i="7"/>
  <c r="I776" i="7"/>
  <c r="G776" i="7"/>
  <c r="E776" i="7"/>
  <c r="I772" i="7"/>
  <c r="G772" i="7"/>
  <c r="E772" i="7"/>
  <c r="I767" i="7"/>
  <c r="G767" i="7"/>
  <c r="E767" i="7"/>
  <c r="I766" i="7"/>
  <c r="G766" i="7"/>
  <c r="E766" i="7"/>
  <c r="I761" i="7"/>
  <c r="G761" i="7"/>
  <c r="E761" i="7"/>
  <c r="I760" i="7"/>
  <c r="G760" i="7"/>
  <c r="E760" i="7"/>
  <c r="I756" i="7"/>
  <c r="G756" i="7"/>
  <c r="E756" i="7"/>
  <c r="I751" i="7"/>
  <c r="G751" i="7"/>
  <c r="E751" i="7"/>
  <c r="I750" i="7"/>
  <c r="G750" i="7"/>
  <c r="E750" i="7"/>
  <c r="I746" i="7"/>
  <c r="J746" i="7" s="1"/>
  <c r="I745" i="7"/>
  <c r="G745" i="7"/>
  <c r="E745" i="7"/>
  <c r="I744" i="7"/>
  <c r="G744" i="7"/>
  <c r="E744" i="7"/>
  <c r="I740" i="7"/>
  <c r="G740" i="7"/>
  <c r="E740" i="7"/>
  <c r="I735" i="7"/>
  <c r="G735" i="7"/>
  <c r="E735" i="7"/>
  <c r="I734" i="7"/>
  <c r="G734" i="7"/>
  <c r="E734" i="7"/>
  <c r="I730" i="7"/>
  <c r="G730" i="7"/>
  <c r="E730" i="7"/>
  <c r="I729" i="7"/>
  <c r="G729" i="7"/>
  <c r="E729" i="7"/>
  <c r="I728" i="7"/>
  <c r="G728" i="7"/>
  <c r="E728" i="7"/>
  <c r="I723" i="7"/>
  <c r="G723" i="7"/>
  <c r="E723" i="7"/>
  <c r="I722" i="7"/>
  <c r="G722" i="7"/>
  <c r="E722" i="7"/>
  <c r="I718" i="7"/>
  <c r="G718" i="7"/>
  <c r="E718" i="7"/>
  <c r="I713" i="7"/>
  <c r="G713" i="7"/>
  <c r="E713" i="7"/>
  <c r="I712" i="7"/>
  <c r="G712" i="7"/>
  <c r="E712" i="7"/>
  <c r="I708" i="7"/>
  <c r="G708" i="7"/>
  <c r="E708" i="7"/>
  <c r="I707" i="7"/>
  <c r="G707" i="7"/>
  <c r="E707" i="7"/>
  <c r="I706" i="7"/>
  <c r="G706" i="7"/>
  <c r="E706" i="7"/>
  <c r="I702" i="7"/>
  <c r="G702" i="7"/>
  <c r="E702" i="7"/>
  <c r="I701" i="7"/>
  <c r="G701" i="7"/>
  <c r="E701" i="7"/>
  <c r="I700" i="7"/>
  <c r="G700" i="7"/>
  <c r="E700" i="7"/>
  <c r="I696" i="7"/>
  <c r="G696" i="7"/>
  <c r="E696" i="7"/>
  <c r="I692" i="7"/>
  <c r="G692" i="7"/>
  <c r="E692" i="7"/>
  <c r="I691" i="7"/>
  <c r="G691" i="7"/>
  <c r="E691" i="7"/>
  <c r="I686" i="7"/>
  <c r="G686" i="7"/>
  <c r="E686" i="7"/>
  <c r="I685" i="7"/>
  <c r="G685" i="7"/>
  <c r="E685" i="7"/>
  <c r="I684" i="7"/>
  <c r="G684" i="7"/>
  <c r="E684" i="7"/>
  <c r="I680" i="7"/>
  <c r="G680" i="7"/>
  <c r="E680" i="7"/>
  <c r="I679" i="7"/>
  <c r="G679" i="7"/>
  <c r="E679" i="7"/>
  <c r="I675" i="7"/>
  <c r="G675" i="7"/>
  <c r="E675" i="7"/>
  <c r="I673" i="7"/>
  <c r="G673" i="7"/>
  <c r="E673" i="7"/>
  <c r="I672" i="7"/>
  <c r="G672" i="7"/>
  <c r="E672" i="7"/>
  <c r="I667" i="7"/>
  <c r="G667" i="7"/>
  <c r="E667" i="7"/>
  <c r="I666" i="7"/>
  <c r="G666" i="7"/>
  <c r="E666" i="7"/>
  <c r="I661" i="7"/>
  <c r="G661" i="7"/>
  <c r="E661" i="7"/>
  <c r="I660" i="7"/>
  <c r="G660" i="7"/>
  <c r="E660" i="7"/>
  <c r="I659" i="7"/>
  <c r="G659" i="7"/>
  <c r="E659" i="7"/>
  <c r="I658" i="7"/>
  <c r="G658" i="7"/>
  <c r="E658" i="7"/>
  <c r="I657" i="7"/>
  <c r="G657" i="7"/>
  <c r="E657" i="7"/>
  <c r="I656" i="7"/>
  <c r="G656" i="7"/>
  <c r="E656" i="7"/>
  <c r="I652" i="7"/>
  <c r="G652" i="7"/>
  <c r="E652" i="7"/>
  <c r="I650" i="7"/>
  <c r="G650" i="7"/>
  <c r="E650" i="7"/>
  <c r="I649" i="7"/>
  <c r="G649" i="7"/>
  <c r="E649" i="7"/>
  <c r="I645" i="7"/>
  <c r="G645" i="7"/>
  <c r="E645" i="7"/>
  <c r="I643" i="7"/>
  <c r="G643" i="7"/>
  <c r="E643" i="7"/>
  <c r="I642" i="7"/>
  <c r="G642" i="7"/>
  <c r="H642" i="7" s="1"/>
  <c r="E642" i="7"/>
  <c r="F642" i="7" s="1"/>
  <c r="I638" i="7"/>
  <c r="G638" i="7"/>
  <c r="E638" i="7"/>
  <c r="I636" i="7"/>
  <c r="G636" i="7"/>
  <c r="H636" i="7" s="1"/>
  <c r="E636" i="7"/>
  <c r="I635" i="7"/>
  <c r="G635" i="7"/>
  <c r="E635" i="7"/>
  <c r="I631" i="7"/>
  <c r="G631" i="7"/>
  <c r="E631" i="7"/>
  <c r="I629" i="7"/>
  <c r="G629" i="7"/>
  <c r="E629" i="7"/>
  <c r="I628" i="7"/>
  <c r="G628" i="7"/>
  <c r="E628" i="7"/>
  <c r="I624" i="7"/>
  <c r="G624" i="7"/>
  <c r="E624" i="7"/>
  <c r="I620" i="7"/>
  <c r="G620" i="7"/>
  <c r="E620" i="7"/>
  <c r="I618" i="7"/>
  <c r="G618" i="7"/>
  <c r="E618" i="7"/>
  <c r="I617" i="7"/>
  <c r="G617" i="7"/>
  <c r="E617" i="7"/>
  <c r="I611" i="7"/>
  <c r="G611" i="7"/>
  <c r="E611" i="7"/>
  <c r="I610" i="7"/>
  <c r="G610" i="7"/>
  <c r="E610" i="7"/>
  <c r="I604" i="7"/>
  <c r="G604" i="7"/>
  <c r="E604" i="7"/>
  <c r="I603" i="7"/>
  <c r="G603" i="7"/>
  <c r="E603" i="7"/>
  <c r="I599" i="7"/>
  <c r="G599" i="7"/>
  <c r="E599" i="7"/>
  <c r="I598" i="7"/>
  <c r="G598" i="7"/>
  <c r="E598" i="7"/>
  <c r="I594" i="7"/>
  <c r="G594" i="7"/>
  <c r="E594" i="7"/>
  <c r="I590" i="7"/>
  <c r="G590" i="7"/>
  <c r="E590" i="7"/>
  <c r="I579" i="7"/>
  <c r="J579" i="7" s="1"/>
  <c r="G579" i="7"/>
  <c r="E579" i="7"/>
  <c r="I578" i="7"/>
  <c r="G578" i="7"/>
  <c r="E578" i="7"/>
  <c r="I572" i="7"/>
  <c r="K572" i="7" s="1"/>
  <c r="G572" i="7"/>
  <c r="E572" i="7"/>
  <c r="I571" i="7"/>
  <c r="G571" i="7"/>
  <c r="E571" i="7"/>
  <c r="I567" i="7"/>
  <c r="G567" i="7"/>
  <c r="E567" i="7"/>
  <c r="I566" i="7"/>
  <c r="G566" i="7"/>
  <c r="E566" i="7"/>
  <c r="I560" i="7"/>
  <c r="G560" i="7"/>
  <c r="E560" i="7"/>
  <c r="I559" i="7"/>
  <c r="G559" i="7"/>
  <c r="E559" i="7"/>
  <c r="I555" i="7"/>
  <c r="G555" i="7"/>
  <c r="E555" i="7"/>
  <c r="I554" i="7"/>
  <c r="G554" i="7"/>
  <c r="E554" i="7"/>
  <c r="I540" i="7"/>
  <c r="G540" i="7"/>
  <c r="E540" i="7"/>
  <c r="I535" i="7"/>
  <c r="G535" i="7"/>
  <c r="E535" i="7"/>
  <c r="I530" i="7"/>
  <c r="G530" i="7"/>
  <c r="E530" i="7"/>
  <c r="I525" i="7"/>
  <c r="G525" i="7"/>
  <c r="E525" i="7"/>
  <c r="I520" i="7"/>
  <c r="G520" i="7"/>
  <c r="E520" i="7"/>
  <c r="I515" i="7"/>
  <c r="G515" i="7"/>
  <c r="E515" i="7"/>
  <c r="I510" i="7"/>
  <c r="G510" i="7"/>
  <c r="E510" i="7"/>
  <c r="I505" i="7"/>
  <c r="G505" i="7"/>
  <c r="E505" i="7"/>
  <c r="I500" i="7"/>
  <c r="G500" i="7"/>
  <c r="E500" i="7"/>
  <c r="I495" i="7"/>
  <c r="G495" i="7"/>
  <c r="E495" i="7"/>
  <c r="I489" i="7"/>
  <c r="G489" i="7"/>
  <c r="E489" i="7"/>
  <c r="I488" i="7"/>
  <c r="G488" i="7"/>
  <c r="E488" i="7"/>
  <c r="I483" i="7"/>
  <c r="G483" i="7"/>
  <c r="E483" i="7"/>
  <c r="I482" i="7"/>
  <c r="G482" i="7"/>
  <c r="E482" i="7"/>
  <c r="I477" i="7"/>
  <c r="G477" i="7"/>
  <c r="E477" i="7"/>
  <c r="I472" i="7"/>
  <c r="G472" i="7"/>
  <c r="E472" i="7"/>
  <c r="I471" i="7"/>
  <c r="G471" i="7"/>
  <c r="E471" i="7"/>
  <c r="I467" i="7"/>
  <c r="G467" i="7"/>
  <c r="E467" i="7"/>
  <c r="I466" i="7"/>
  <c r="G466" i="7"/>
  <c r="E466" i="7"/>
  <c r="I465" i="7"/>
  <c r="G465" i="7"/>
  <c r="E465" i="7"/>
  <c r="I464" i="7"/>
  <c r="G464" i="7"/>
  <c r="E464" i="7"/>
  <c r="I463" i="7"/>
  <c r="G463" i="7"/>
  <c r="E463" i="7"/>
  <c r="I458" i="7"/>
  <c r="G458" i="7"/>
  <c r="E458" i="7"/>
  <c r="G422" i="7"/>
  <c r="H422" i="7" s="1"/>
  <c r="I397" i="7"/>
  <c r="G397" i="7"/>
  <c r="E397" i="7"/>
  <c r="I391" i="7"/>
  <c r="G391" i="7"/>
  <c r="E391" i="7"/>
  <c r="I386" i="7"/>
  <c r="G386" i="7"/>
  <c r="E386" i="7"/>
  <c r="I376" i="7"/>
  <c r="G376" i="7"/>
  <c r="E376" i="7"/>
  <c r="I375" i="7"/>
  <c r="G375" i="7"/>
  <c r="E375" i="7"/>
  <c r="I373" i="7"/>
  <c r="G373" i="7"/>
  <c r="E373" i="7"/>
  <c r="I368" i="7"/>
  <c r="G368" i="7"/>
  <c r="E368" i="7"/>
  <c r="I363" i="7"/>
  <c r="G363" i="7"/>
  <c r="E363" i="7"/>
  <c r="I359" i="7"/>
  <c r="G359" i="7"/>
  <c r="E359" i="7"/>
  <c r="I357" i="7"/>
  <c r="G357" i="7"/>
  <c r="E357" i="7"/>
  <c r="I353" i="7"/>
  <c r="G353" i="7"/>
  <c r="E353" i="7"/>
  <c r="I344" i="7"/>
  <c r="G344" i="7"/>
  <c r="E344" i="7"/>
  <c r="I328" i="7"/>
  <c r="G328" i="7"/>
  <c r="K328" i="7" s="1"/>
  <c r="E328" i="7"/>
  <c r="I323" i="7"/>
  <c r="G323" i="7"/>
  <c r="E323" i="7"/>
  <c r="I322" i="7"/>
  <c r="G322" i="7"/>
  <c r="E322" i="7"/>
  <c r="I321" i="7"/>
  <c r="G321" i="7"/>
  <c r="E321" i="7"/>
  <c r="I320" i="7"/>
  <c r="K320" i="7" s="1"/>
  <c r="G320" i="7"/>
  <c r="E320" i="7"/>
  <c r="I319" i="7"/>
  <c r="G319" i="7"/>
  <c r="E319" i="7"/>
  <c r="I318" i="7"/>
  <c r="G318" i="7"/>
  <c r="E318" i="7"/>
  <c r="I317" i="7"/>
  <c r="G317" i="7"/>
  <c r="E317" i="7"/>
  <c r="I316" i="7"/>
  <c r="G316" i="7"/>
  <c r="E316" i="7"/>
  <c r="I315" i="7"/>
  <c r="G315" i="7"/>
  <c r="E315" i="7"/>
  <c r="I310" i="7"/>
  <c r="G310" i="7"/>
  <c r="E310" i="7"/>
  <c r="I309" i="7"/>
  <c r="G309" i="7"/>
  <c r="E309" i="7"/>
  <c r="I308" i="7"/>
  <c r="G308" i="7"/>
  <c r="E308" i="7"/>
  <c r="I307" i="7"/>
  <c r="K307" i="7" s="1"/>
  <c r="G307" i="7"/>
  <c r="E307" i="7"/>
  <c r="I306" i="7"/>
  <c r="G306" i="7"/>
  <c r="E306" i="7"/>
  <c r="I305" i="7"/>
  <c r="G305" i="7"/>
  <c r="E305" i="7"/>
  <c r="I304" i="7"/>
  <c r="G304" i="7"/>
  <c r="H304" i="7" s="1"/>
  <c r="E304" i="7"/>
  <c r="I303" i="7"/>
  <c r="G303" i="7"/>
  <c r="E303" i="7"/>
  <c r="I302" i="7"/>
  <c r="G302" i="7"/>
  <c r="E302" i="7"/>
  <c r="I296" i="7"/>
  <c r="G296" i="7"/>
  <c r="E296" i="7"/>
  <c r="I290" i="7"/>
  <c r="G290" i="7"/>
  <c r="H290" i="7" s="1"/>
  <c r="E290" i="7"/>
  <c r="I284" i="7"/>
  <c r="J284" i="7" s="1"/>
  <c r="G284" i="7"/>
  <c r="H284" i="7" s="1"/>
  <c r="E284" i="7"/>
  <c r="I278" i="7"/>
  <c r="G278" i="7"/>
  <c r="E278" i="7"/>
  <c r="I273" i="7"/>
  <c r="G273" i="7"/>
  <c r="E273" i="7"/>
  <c r="I272" i="7"/>
  <c r="G272" i="7"/>
  <c r="E272" i="7"/>
  <c r="I271" i="7"/>
  <c r="G271" i="7"/>
  <c r="E271" i="7"/>
  <c r="I266" i="7"/>
  <c r="G266" i="7"/>
  <c r="H266" i="7" s="1"/>
  <c r="E266" i="7"/>
  <c r="I265" i="7"/>
  <c r="G265" i="7"/>
  <c r="E265" i="7"/>
  <c r="I264" i="7"/>
  <c r="G264" i="7"/>
  <c r="E264" i="7"/>
  <c r="I259" i="7"/>
  <c r="G259" i="7"/>
  <c r="E259" i="7"/>
  <c r="I254" i="7"/>
  <c r="G254" i="7"/>
  <c r="E254" i="7"/>
  <c r="I249" i="7"/>
  <c r="G249" i="7"/>
  <c r="E249" i="7"/>
  <c r="I244" i="7"/>
  <c r="G244" i="7"/>
  <c r="E244" i="7"/>
  <c r="I243" i="7"/>
  <c r="G243" i="7"/>
  <c r="E243" i="7"/>
  <c r="I237" i="7"/>
  <c r="G237" i="7"/>
  <c r="E237" i="7"/>
  <c r="I232" i="7"/>
  <c r="G232" i="7"/>
  <c r="E232" i="7"/>
  <c r="I227" i="7"/>
  <c r="G227" i="7"/>
  <c r="E227" i="7"/>
  <c r="I222" i="7"/>
  <c r="G222" i="7"/>
  <c r="E222" i="7"/>
  <c r="I217" i="7"/>
  <c r="G217" i="7"/>
  <c r="E217" i="7"/>
  <c r="I212" i="7"/>
  <c r="G212" i="7"/>
  <c r="E212" i="7"/>
  <c r="I207" i="7"/>
  <c r="G207" i="7"/>
  <c r="E207" i="7"/>
  <c r="I203" i="7"/>
  <c r="G203" i="7"/>
  <c r="E203" i="7"/>
  <c r="I201" i="7"/>
  <c r="G201" i="7"/>
  <c r="E201" i="7"/>
  <c r="I195" i="7"/>
  <c r="G195" i="7"/>
  <c r="E195" i="7"/>
  <c r="I191" i="7"/>
  <c r="G191" i="7"/>
  <c r="E191" i="7"/>
  <c r="I188" i="7"/>
  <c r="G188" i="7"/>
  <c r="E188" i="7"/>
  <c r="I181" i="7"/>
  <c r="G181" i="7"/>
  <c r="H181" i="7" s="1"/>
  <c r="E181" i="7"/>
  <c r="I177" i="7"/>
  <c r="G177" i="7"/>
  <c r="E177" i="7"/>
  <c r="I175" i="7"/>
  <c r="G175" i="7"/>
  <c r="E175" i="7"/>
  <c r="I170" i="7"/>
  <c r="G170" i="7"/>
  <c r="H170" i="7" s="1"/>
  <c r="E170" i="7"/>
  <c r="I164" i="7"/>
  <c r="G164" i="7"/>
  <c r="E164" i="7"/>
  <c r="I158" i="7"/>
  <c r="J158" i="7" s="1"/>
  <c r="G158" i="7"/>
  <c r="E158" i="7"/>
  <c r="I153" i="7"/>
  <c r="G153" i="7"/>
  <c r="E153" i="7"/>
  <c r="I151" i="7"/>
  <c r="J151" i="7" s="1"/>
  <c r="G151" i="7"/>
  <c r="H151" i="7" s="1"/>
  <c r="E151" i="7"/>
  <c r="I150" i="7"/>
  <c r="G150" i="7"/>
  <c r="E150" i="7"/>
  <c r="I143" i="7"/>
  <c r="G143" i="7"/>
  <c r="E143" i="7"/>
  <c r="I141" i="7"/>
  <c r="G141" i="7"/>
  <c r="E141" i="7"/>
  <c r="I135" i="7"/>
  <c r="J135" i="7" s="1"/>
  <c r="G135" i="7"/>
  <c r="E135" i="7"/>
  <c r="I130" i="7"/>
  <c r="G130" i="7"/>
  <c r="K130" i="7" s="1"/>
  <c r="E130" i="7"/>
  <c r="I124" i="7"/>
  <c r="J124" i="7" s="1"/>
  <c r="G124" i="7"/>
  <c r="H124" i="7" s="1"/>
  <c r="E124" i="7"/>
  <c r="I114" i="7"/>
  <c r="G114" i="7"/>
  <c r="E114" i="7"/>
  <c r="I106" i="7"/>
  <c r="J106" i="7" s="1"/>
  <c r="G106" i="7"/>
  <c r="H106" i="7" s="1"/>
  <c r="E106" i="7"/>
  <c r="I102" i="7"/>
  <c r="J102" i="7" s="1"/>
  <c r="J103" i="7" s="1"/>
  <c r="G19" i="8" s="1"/>
  <c r="G102" i="7"/>
  <c r="K102" i="7" s="1"/>
  <c r="E102" i="7"/>
  <c r="I96" i="7"/>
  <c r="G96" i="7"/>
  <c r="H96" i="7" s="1"/>
  <c r="E96" i="7"/>
  <c r="I95" i="7"/>
  <c r="G95" i="7"/>
  <c r="H95" i="7" s="1"/>
  <c r="E95" i="7"/>
  <c r="I94" i="7"/>
  <c r="G94" i="7"/>
  <c r="K94" i="7" s="1"/>
  <c r="E94" i="7"/>
  <c r="I88" i="7"/>
  <c r="G88" i="7"/>
  <c r="E88" i="7"/>
  <c r="I87" i="7"/>
  <c r="G87" i="7"/>
  <c r="E87" i="7"/>
  <c r="I86" i="7"/>
  <c r="J86" i="7" s="1"/>
  <c r="G86" i="7"/>
  <c r="E86" i="7"/>
  <c r="I81" i="7"/>
  <c r="G81" i="7"/>
  <c r="E81" i="7"/>
  <c r="I76" i="7"/>
  <c r="J76" i="7" s="1"/>
  <c r="G76" i="7"/>
  <c r="H76" i="7" s="1"/>
  <c r="E76" i="7"/>
  <c r="I75" i="7"/>
  <c r="G75" i="7"/>
  <c r="H75" i="7" s="1"/>
  <c r="E75" i="7"/>
  <c r="I67" i="7"/>
  <c r="G67" i="7"/>
  <c r="E67" i="7"/>
  <c r="I66" i="7"/>
  <c r="G66" i="7"/>
  <c r="E66" i="7"/>
  <c r="I65" i="7"/>
  <c r="G65" i="7"/>
  <c r="H65" i="7" s="1"/>
  <c r="E65" i="7"/>
  <c r="I64" i="7"/>
  <c r="G64" i="7"/>
  <c r="E64" i="7"/>
  <c r="I60" i="7"/>
  <c r="G60" i="7"/>
  <c r="E60" i="7"/>
  <c r="I59" i="7"/>
  <c r="G59" i="7"/>
  <c r="E59" i="7"/>
  <c r="I58" i="7"/>
  <c r="G58" i="7"/>
  <c r="E58" i="7"/>
  <c r="I56" i="7"/>
  <c r="G56" i="7"/>
  <c r="E56" i="7"/>
  <c r="I55" i="7"/>
  <c r="G55" i="7"/>
  <c r="E55" i="7"/>
  <c r="I44" i="7"/>
  <c r="G44" i="7"/>
  <c r="E44" i="7"/>
  <c r="I40" i="7"/>
  <c r="G40" i="7"/>
  <c r="E40" i="7"/>
  <c r="I32" i="7"/>
  <c r="G32" i="7"/>
  <c r="E32" i="7"/>
  <c r="I28" i="7"/>
  <c r="G28" i="7"/>
  <c r="H28" i="7" s="1"/>
  <c r="H29" i="7" s="1"/>
  <c r="F7" i="8" s="1"/>
  <c r="E28" i="7"/>
  <c r="I21" i="7"/>
  <c r="G21" i="7"/>
  <c r="E21" i="7"/>
  <c r="I17" i="7"/>
  <c r="G17" i="7"/>
  <c r="H17" i="7" s="1"/>
  <c r="E17" i="7"/>
  <c r="I16" i="7"/>
  <c r="G16" i="7"/>
  <c r="E16" i="7"/>
  <c r="I15" i="7"/>
  <c r="G15" i="7"/>
  <c r="E15" i="7"/>
  <c r="I10" i="7"/>
  <c r="G10" i="7"/>
  <c r="E10" i="7"/>
  <c r="I9" i="7"/>
  <c r="G9" i="7"/>
  <c r="E9" i="7"/>
  <c r="F9" i="7" s="1"/>
  <c r="I8" i="7"/>
  <c r="G8" i="7"/>
  <c r="E8" i="7"/>
  <c r="I7" i="7"/>
  <c r="G7" i="7"/>
  <c r="E7" i="7"/>
  <c r="I6" i="7"/>
  <c r="G6" i="7"/>
  <c r="E6" i="7"/>
  <c r="I5" i="7"/>
  <c r="G5" i="7"/>
  <c r="E5" i="7"/>
  <c r="O219" i="4"/>
  <c r="O218" i="4"/>
  <c r="O217" i="4"/>
  <c r="O216" i="4"/>
  <c r="O215" i="4"/>
  <c r="V186" i="4"/>
  <c r="V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V81" i="4"/>
  <c r="V80" i="4"/>
  <c r="V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F1201" i="7"/>
  <c r="H1201" i="7"/>
  <c r="F202" i="8" s="1"/>
  <c r="G586" i="7" s="1"/>
  <c r="H586" i="7" s="1"/>
  <c r="H587" i="7" s="1"/>
  <c r="F101" i="8" s="1"/>
  <c r="J1201" i="7"/>
  <c r="G202" i="8" s="1"/>
  <c r="I586" i="7" s="1"/>
  <c r="J586" i="7" s="1"/>
  <c r="J587" i="7" s="1"/>
  <c r="G101" i="8" s="1"/>
  <c r="F1200" i="7"/>
  <c r="H1200" i="7"/>
  <c r="J1200" i="7"/>
  <c r="K1200" i="7"/>
  <c r="H1197" i="7"/>
  <c r="F201" i="8" s="1"/>
  <c r="G581" i="7" s="1"/>
  <c r="H581" i="7" s="1"/>
  <c r="J1197" i="7"/>
  <c r="G201" i="8" s="1"/>
  <c r="I581" i="7" s="1"/>
  <c r="J581" i="7" s="1"/>
  <c r="F1196" i="7"/>
  <c r="H1196" i="7"/>
  <c r="J1196" i="7"/>
  <c r="K1196" i="7"/>
  <c r="E1195" i="7"/>
  <c r="K1195" i="7" s="1"/>
  <c r="H1195" i="7"/>
  <c r="J1195" i="7"/>
  <c r="F1194" i="7"/>
  <c r="H1194" i="7"/>
  <c r="J1194" i="7"/>
  <c r="K1194" i="7"/>
  <c r="F1193" i="7"/>
  <c r="H1193" i="7"/>
  <c r="J1193" i="7"/>
  <c r="K1193" i="7"/>
  <c r="F1190" i="7"/>
  <c r="H1190" i="7"/>
  <c r="J1190" i="7"/>
  <c r="G200" i="8" s="1"/>
  <c r="I580" i="7" s="1"/>
  <c r="J580" i="7" s="1"/>
  <c r="F1189" i="7"/>
  <c r="H1189" i="7"/>
  <c r="J1189" i="7"/>
  <c r="K1189" i="7"/>
  <c r="F200" i="8"/>
  <c r="G580" i="7" s="1"/>
  <c r="H580" i="7" s="1"/>
  <c r="F1186" i="7"/>
  <c r="J1186" i="7"/>
  <c r="G199" i="8" s="1"/>
  <c r="I574" i="7" s="1"/>
  <c r="J574" i="7" s="1"/>
  <c r="F1185" i="7"/>
  <c r="J1185" i="7"/>
  <c r="E1184" i="7"/>
  <c r="F1184" i="7" s="1"/>
  <c r="L1184" i="7" s="1"/>
  <c r="H1184" i="7"/>
  <c r="J1184" i="7"/>
  <c r="F1183" i="7"/>
  <c r="J1183" i="7"/>
  <c r="F1182" i="7"/>
  <c r="H1182" i="7"/>
  <c r="J1182" i="7"/>
  <c r="K1182" i="7"/>
  <c r="F1179" i="7"/>
  <c r="H1179" i="7"/>
  <c r="F198" i="8" s="1"/>
  <c r="G565" i="7" s="1"/>
  <c r="H565" i="7" s="1"/>
  <c r="H568" i="7" s="1"/>
  <c r="F98" i="8" s="1"/>
  <c r="J1179" i="7"/>
  <c r="G198" i="8" s="1"/>
  <c r="I565" i="7" s="1"/>
  <c r="J565" i="7" s="1"/>
  <c r="F1178" i="7"/>
  <c r="H1178" i="7"/>
  <c r="J1178" i="7"/>
  <c r="K1178" i="7"/>
  <c r="F1175" i="7"/>
  <c r="H1175" i="7"/>
  <c r="F197" i="8" s="1"/>
  <c r="G549" i="7" s="1"/>
  <c r="H549" i="7" s="1"/>
  <c r="J1175" i="7"/>
  <c r="G197" i="8" s="1"/>
  <c r="I549" i="7" s="1"/>
  <c r="J549" i="7" s="1"/>
  <c r="F1174" i="7"/>
  <c r="H1174" i="7"/>
  <c r="J1174" i="7"/>
  <c r="K1174" i="7"/>
  <c r="F1173" i="7"/>
  <c r="H1173" i="7"/>
  <c r="J1173" i="7"/>
  <c r="K1173" i="7"/>
  <c r="E197" i="8"/>
  <c r="E549" i="7" s="1"/>
  <c r="H1170" i="7"/>
  <c r="F196" i="8" s="1"/>
  <c r="G539" i="7" s="1"/>
  <c r="H539" i="7" s="1"/>
  <c r="H541" i="7" s="1"/>
  <c r="F93" i="8" s="1"/>
  <c r="J1170" i="7"/>
  <c r="G196" i="8" s="1"/>
  <c r="I539" i="7" s="1"/>
  <c r="J539" i="7" s="1"/>
  <c r="J541" i="7" s="1"/>
  <c r="G93" i="8" s="1"/>
  <c r="F1169" i="7"/>
  <c r="L1169" i="7" s="1"/>
  <c r="H1169" i="7"/>
  <c r="J1169" i="7"/>
  <c r="K1169" i="7"/>
  <c r="F1168" i="7"/>
  <c r="H1168" i="7"/>
  <c r="J1168" i="7"/>
  <c r="K1168" i="7"/>
  <c r="F1165" i="7"/>
  <c r="H1165" i="7"/>
  <c r="F195" i="8" s="1"/>
  <c r="F1164" i="7"/>
  <c r="H1164" i="7"/>
  <c r="J1164" i="7"/>
  <c r="K1164" i="7"/>
  <c r="F1163" i="7"/>
  <c r="H1163" i="7"/>
  <c r="K1163" i="7"/>
  <c r="F1160" i="7"/>
  <c r="E194" i="8" s="1"/>
  <c r="E514" i="7" s="1"/>
  <c r="H1160" i="7"/>
  <c r="F194" i="8" s="1"/>
  <c r="G514" i="7" s="1"/>
  <c r="H514" i="7" s="1"/>
  <c r="H516" i="7" s="1"/>
  <c r="F88" i="8" s="1"/>
  <c r="J1160" i="7"/>
  <c r="G194" i="8" s="1"/>
  <c r="I514" i="7" s="1"/>
  <c r="J514" i="7" s="1"/>
  <c r="J516" i="7" s="1"/>
  <c r="G88" i="8" s="1"/>
  <c r="F1159" i="7"/>
  <c r="H1159" i="7"/>
  <c r="J1159" i="7"/>
  <c r="K1159" i="7"/>
  <c r="F1158" i="7"/>
  <c r="H1158" i="7"/>
  <c r="J1158" i="7"/>
  <c r="K1158" i="7"/>
  <c r="F1155" i="7"/>
  <c r="H1155" i="7"/>
  <c r="F193" i="8" s="1"/>
  <c r="G509" i="7" s="1"/>
  <c r="H509" i="7" s="1"/>
  <c r="H511" i="7" s="1"/>
  <c r="F87" i="8" s="1"/>
  <c r="F1154" i="7"/>
  <c r="H1154" i="7"/>
  <c r="J1154" i="7"/>
  <c r="K1154" i="7"/>
  <c r="F1153" i="7"/>
  <c r="H1153" i="7"/>
  <c r="F1150" i="7"/>
  <c r="E192" i="8" s="1"/>
  <c r="J1150" i="7"/>
  <c r="G192" i="8" s="1"/>
  <c r="I499" i="7" s="1"/>
  <c r="J499" i="7" s="1"/>
  <c r="F1149" i="7"/>
  <c r="H1149" i="7"/>
  <c r="J1149" i="7"/>
  <c r="K1149" i="7"/>
  <c r="F1148" i="7"/>
  <c r="H1148" i="7"/>
  <c r="J1148" i="7"/>
  <c r="K1148" i="7"/>
  <c r="F1145" i="7"/>
  <c r="E191" i="8" s="1"/>
  <c r="J1145" i="7"/>
  <c r="G191" i="8" s="1"/>
  <c r="I494" i="7" s="1"/>
  <c r="J494" i="7" s="1"/>
  <c r="J496" i="7" s="1"/>
  <c r="G84" i="8" s="1"/>
  <c r="F1144" i="7"/>
  <c r="H1144" i="7"/>
  <c r="J1144" i="7"/>
  <c r="K1144" i="7"/>
  <c r="F1143" i="7"/>
  <c r="H1143" i="7"/>
  <c r="H1145" i="7" s="1"/>
  <c r="F191" i="8" s="1"/>
  <c r="G494" i="7" s="1"/>
  <c r="H494" i="7" s="1"/>
  <c r="J1143" i="7"/>
  <c r="K1143" i="7"/>
  <c r="F1140" i="7"/>
  <c r="F1139" i="7"/>
  <c r="H1139" i="7"/>
  <c r="J1139" i="7"/>
  <c r="K1139" i="7"/>
  <c r="E1138" i="7"/>
  <c r="F1138" i="7" s="1"/>
  <c r="L1138" i="7" s="1"/>
  <c r="H1138" i="7"/>
  <c r="J1138" i="7"/>
  <c r="F1137" i="7"/>
  <c r="H1137" i="7"/>
  <c r="J1137" i="7"/>
  <c r="K1137" i="7"/>
  <c r="F1136" i="7"/>
  <c r="H1136" i="7"/>
  <c r="H1140" i="7" s="1"/>
  <c r="F190" i="8" s="1"/>
  <c r="J1136" i="7"/>
  <c r="J1140" i="7" s="1"/>
  <c r="G190" i="8" s="1"/>
  <c r="K1136" i="7"/>
  <c r="H1133" i="7"/>
  <c r="F189" i="8" s="1"/>
  <c r="F1132" i="7"/>
  <c r="F1133" i="7" s="1"/>
  <c r="H1132" i="7"/>
  <c r="J1132" i="7"/>
  <c r="K1132" i="7"/>
  <c r="E1131" i="7"/>
  <c r="F1131" i="7" s="1"/>
  <c r="L1131" i="7" s="1"/>
  <c r="H1131" i="7"/>
  <c r="J1131" i="7"/>
  <c r="F1130" i="7"/>
  <c r="H1130" i="7"/>
  <c r="J1130" i="7"/>
  <c r="K1130" i="7"/>
  <c r="F1129" i="7"/>
  <c r="H1129" i="7"/>
  <c r="J1129" i="7"/>
  <c r="J1133" i="7" s="1"/>
  <c r="G189" i="8" s="1"/>
  <c r="K1129" i="7"/>
  <c r="F1126" i="7"/>
  <c r="H1126" i="7"/>
  <c r="F188" i="8" s="1"/>
  <c r="J1126" i="7"/>
  <c r="G188" i="8" s="1"/>
  <c r="F1125" i="7"/>
  <c r="H1125" i="7"/>
  <c r="J1125" i="7"/>
  <c r="K1125" i="7"/>
  <c r="E1124" i="7"/>
  <c r="F1124" i="7" s="1"/>
  <c r="L1124" i="7" s="1"/>
  <c r="H1124" i="7"/>
  <c r="J1124" i="7"/>
  <c r="F1123" i="7"/>
  <c r="H1123" i="7"/>
  <c r="J1123" i="7"/>
  <c r="K1123" i="7"/>
  <c r="F1122" i="7"/>
  <c r="H1122" i="7"/>
  <c r="J1122" i="7"/>
  <c r="K1122" i="7"/>
  <c r="H1119" i="7"/>
  <c r="F187" i="8" s="1"/>
  <c r="J1119" i="7"/>
  <c r="G187" i="8" s="1"/>
  <c r="F1118" i="7"/>
  <c r="H1118" i="7"/>
  <c r="J1118" i="7"/>
  <c r="K1118" i="7"/>
  <c r="E1117" i="7"/>
  <c r="F1117" i="7" s="1"/>
  <c r="L1117" i="7" s="1"/>
  <c r="H1117" i="7"/>
  <c r="J1117" i="7"/>
  <c r="F1116" i="7"/>
  <c r="H1116" i="7"/>
  <c r="J1116" i="7"/>
  <c r="K1116" i="7"/>
  <c r="F1115" i="7"/>
  <c r="H1115" i="7"/>
  <c r="J1115" i="7"/>
  <c r="K1115" i="7"/>
  <c r="H1112" i="7"/>
  <c r="F186" i="8" s="1"/>
  <c r="J1112" i="7"/>
  <c r="G186" i="8" s="1"/>
  <c r="F1111" i="7"/>
  <c r="H1111" i="7"/>
  <c r="J1111" i="7"/>
  <c r="K1111" i="7"/>
  <c r="E1110" i="7"/>
  <c r="F1110" i="7" s="1"/>
  <c r="L1110" i="7" s="1"/>
  <c r="H1110" i="7"/>
  <c r="J1110" i="7"/>
  <c r="F1109" i="7"/>
  <c r="H1109" i="7"/>
  <c r="J1109" i="7"/>
  <c r="K1109" i="7"/>
  <c r="F1108" i="7"/>
  <c r="H1108" i="7"/>
  <c r="J1108" i="7"/>
  <c r="K1108" i="7"/>
  <c r="J1105" i="7"/>
  <c r="G185" i="8" s="1"/>
  <c r="F1104" i="7"/>
  <c r="H1104" i="7"/>
  <c r="J1104" i="7"/>
  <c r="K1104" i="7"/>
  <c r="H1103" i="7"/>
  <c r="J1103" i="7"/>
  <c r="F1102" i="7"/>
  <c r="H1102" i="7"/>
  <c r="H1105" i="7" s="1"/>
  <c r="F185" i="8" s="1"/>
  <c r="J1102" i="7"/>
  <c r="K1102" i="7"/>
  <c r="F1101" i="7"/>
  <c r="H1101" i="7"/>
  <c r="J1101" i="7"/>
  <c r="K1101" i="7"/>
  <c r="J1098" i="7"/>
  <c r="G184" i="8" s="1"/>
  <c r="F1097" i="7"/>
  <c r="H1097" i="7"/>
  <c r="J1097" i="7"/>
  <c r="K1097" i="7"/>
  <c r="H1096" i="7"/>
  <c r="J1096" i="7"/>
  <c r="F1095" i="7"/>
  <c r="H1095" i="7"/>
  <c r="H1098" i="7" s="1"/>
  <c r="F184" i="8" s="1"/>
  <c r="J1095" i="7"/>
  <c r="K1095" i="7"/>
  <c r="F1094" i="7"/>
  <c r="L1094" i="7" s="1"/>
  <c r="H1094" i="7"/>
  <c r="J1094" i="7"/>
  <c r="K1094" i="7"/>
  <c r="H1091" i="7"/>
  <c r="F183" i="8" s="1"/>
  <c r="F1090" i="7"/>
  <c r="H1090" i="7"/>
  <c r="J1090" i="7"/>
  <c r="K1090" i="7"/>
  <c r="E1089" i="7"/>
  <c r="F1089" i="7" s="1"/>
  <c r="L1089" i="7" s="1"/>
  <c r="H1089" i="7"/>
  <c r="J1089" i="7"/>
  <c r="F1088" i="7"/>
  <c r="H1088" i="7"/>
  <c r="J1088" i="7"/>
  <c r="J1091" i="7" s="1"/>
  <c r="G183" i="8" s="1"/>
  <c r="K1088" i="7"/>
  <c r="F1087" i="7"/>
  <c r="H1087" i="7"/>
  <c r="J1087" i="7"/>
  <c r="K1087" i="7"/>
  <c r="H1084" i="7"/>
  <c r="F182" i="8" s="1"/>
  <c r="F1083" i="7"/>
  <c r="H1083" i="7"/>
  <c r="J1083" i="7"/>
  <c r="K1083" i="7"/>
  <c r="E1082" i="7"/>
  <c r="F1082" i="7" s="1"/>
  <c r="L1082" i="7" s="1"/>
  <c r="H1082" i="7"/>
  <c r="J1082" i="7"/>
  <c r="F1081" i="7"/>
  <c r="H1081" i="7"/>
  <c r="J1081" i="7"/>
  <c r="K1081" i="7"/>
  <c r="F1080" i="7"/>
  <c r="H1080" i="7"/>
  <c r="J1080" i="7"/>
  <c r="J1084" i="7" s="1"/>
  <c r="G182" i="8" s="1"/>
  <c r="K1080" i="7"/>
  <c r="H1077" i="7"/>
  <c r="F181" i="8" s="1"/>
  <c r="J1077" i="7"/>
  <c r="G181" i="8" s="1"/>
  <c r="F1076" i="7"/>
  <c r="H1076" i="7"/>
  <c r="J1076" i="7"/>
  <c r="K1076" i="7"/>
  <c r="E1075" i="7"/>
  <c r="F1075" i="7" s="1"/>
  <c r="L1075" i="7" s="1"/>
  <c r="H1075" i="7"/>
  <c r="J1075" i="7"/>
  <c r="F1074" i="7"/>
  <c r="H1074" i="7"/>
  <c r="J1074" i="7"/>
  <c r="K1074" i="7"/>
  <c r="F1073" i="7"/>
  <c r="H1073" i="7"/>
  <c r="J1073" i="7"/>
  <c r="K1073" i="7"/>
  <c r="H1070" i="7"/>
  <c r="F180" i="8" s="1"/>
  <c r="J1070" i="7"/>
  <c r="G180" i="8" s="1"/>
  <c r="F1069" i="7"/>
  <c r="H1069" i="7"/>
  <c r="J1069" i="7"/>
  <c r="K1069" i="7"/>
  <c r="E1068" i="7"/>
  <c r="K1068" i="7" s="1"/>
  <c r="H1068" i="7"/>
  <c r="J1068" i="7"/>
  <c r="F1067" i="7"/>
  <c r="H1067" i="7"/>
  <c r="J1067" i="7"/>
  <c r="K1067" i="7"/>
  <c r="F1066" i="7"/>
  <c r="H1066" i="7"/>
  <c r="J1066" i="7"/>
  <c r="K1066" i="7"/>
  <c r="H1063" i="7"/>
  <c r="F179" i="8" s="1"/>
  <c r="G459" i="7" s="1"/>
  <c r="H459" i="7" s="1"/>
  <c r="H1062" i="7"/>
  <c r="J1062" i="7"/>
  <c r="F1061" i="7"/>
  <c r="H1061" i="7"/>
  <c r="J1061" i="7"/>
  <c r="K1061" i="7"/>
  <c r="F1060" i="7"/>
  <c r="H1060" i="7"/>
  <c r="E1062" i="7" s="1"/>
  <c r="F1062" i="7" s="1"/>
  <c r="H1056" i="7"/>
  <c r="J1056" i="7"/>
  <c r="F1055" i="7"/>
  <c r="H1055" i="7"/>
  <c r="J1055" i="7"/>
  <c r="K1055" i="7"/>
  <c r="F1054" i="7"/>
  <c r="H1054" i="7"/>
  <c r="H1057" i="7" s="1"/>
  <c r="F178" i="8" s="1"/>
  <c r="J1054" i="7"/>
  <c r="J1057" i="7" s="1"/>
  <c r="G178" i="8" s="1"/>
  <c r="K1054" i="7"/>
  <c r="F1050" i="7"/>
  <c r="H1050" i="7"/>
  <c r="J1050" i="7"/>
  <c r="K1050" i="7"/>
  <c r="F1049" i="7"/>
  <c r="H1049" i="7"/>
  <c r="J1049" i="7"/>
  <c r="K1049" i="7"/>
  <c r="F1048" i="7"/>
  <c r="H1048" i="7"/>
  <c r="J1048" i="7"/>
  <c r="J1051" i="7" s="1"/>
  <c r="G177" i="8" s="1"/>
  <c r="K1048" i="7"/>
  <c r="J1045" i="7"/>
  <c r="G176" i="8" s="1"/>
  <c r="I429" i="7" s="1"/>
  <c r="J429" i="7" s="1"/>
  <c r="F1044" i="7"/>
  <c r="J1044" i="7"/>
  <c r="H1043" i="7"/>
  <c r="J1043" i="7"/>
  <c r="F1042" i="7"/>
  <c r="H1042" i="7"/>
  <c r="J1042" i="7"/>
  <c r="K1042" i="7"/>
  <c r="F1041" i="7"/>
  <c r="H1041" i="7"/>
  <c r="J1041" i="7"/>
  <c r="K1041" i="7"/>
  <c r="F1040" i="7"/>
  <c r="H1040" i="7"/>
  <c r="J1040" i="7"/>
  <c r="K1040" i="7"/>
  <c r="F1039" i="7"/>
  <c r="H1039" i="7"/>
  <c r="J1039" i="7"/>
  <c r="K1039" i="7"/>
  <c r="F1036" i="7"/>
  <c r="H1036" i="7"/>
  <c r="F175" i="8" s="1"/>
  <c r="G427" i="7" s="1"/>
  <c r="H427" i="7" s="1"/>
  <c r="F1035" i="7"/>
  <c r="G1035" i="7"/>
  <c r="H1035" i="7" s="1"/>
  <c r="J1035" i="7"/>
  <c r="E1034" i="7"/>
  <c r="F1034" i="7" s="1"/>
  <c r="L1034" i="7" s="1"/>
  <c r="H1034" i="7"/>
  <c r="J1034" i="7"/>
  <c r="F1033" i="7"/>
  <c r="H1033" i="7"/>
  <c r="J1033" i="7"/>
  <c r="K1033" i="7"/>
  <c r="F1032" i="7"/>
  <c r="H1032" i="7"/>
  <c r="J1032" i="7"/>
  <c r="J1036" i="7" s="1"/>
  <c r="G175" i="8" s="1"/>
  <c r="I427" i="7" s="1"/>
  <c r="J427" i="7" s="1"/>
  <c r="K1032" i="7"/>
  <c r="H1029" i="7"/>
  <c r="F174" i="8" s="1"/>
  <c r="G421" i="7" s="1"/>
  <c r="H421" i="7" s="1"/>
  <c r="J1029" i="7"/>
  <c r="G174" i="8" s="1"/>
  <c r="I421" i="7" s="1"/>
  <c r="J421" i="7" s="1"/>
  <c r="H1028" i="7"/>
  <c r="J1028" i="7"/>
  <c r="F1027" i="7"/>
  <c r="H1027" i="7"/>
  <c r="J1027" i="7"/>
  <c r="K1027" i="7"/>
  <c r="F1026" i="7"/>
  <c r="H1026" i="7"/>
  <c r="E1028" i="7" s="1"/>
  <c r="F1028" i="7" s="1"/>
  <c r="L1028" i="7" s="1"/>
  <c r="J1026" i="7"/>
  <c r="K1026" i="7"/>
  <c r="H1023" i="7"/>
  <c r="F173" i="8" s="1"/>
  <c r="J1023" i="7"/>
  <c r="G173" i="8" s="1"/>
  <c r="I417" i="7" s="1"/>
  <c r="J417" i="7" s="1"/>
  <c r="H1022" i="7"/>
  <c r="J1022" i="7"/>
  <c r="F1021" i="7"/>
  <c r="H1021" i="7"/>
  <c r="J1021" i="7"/>
  <c r="K1021" i="7"/>
  <c r="F1020" i="7"/>
  <c r="H1020" i="7"/>
  <c r="J1020" i="7"/>
  <c r="K1020" i="7"/>
  <c r="F1019" i="7"/>
  <c r="H1019" i="7"/>
  <c r="E1022" i="7" s="1"/>
  <c r="F1022" i="7" s="1"/>
  <c r="J1019" i="7"/>
  <c r="K1019" i="7"/>
  <c r="F1018" i="7"/>
  <c r="H1018" i="7"/>
  <c r="J1018" i="7"/>
  <c r="K1018" i="7"/>
  <c r="F1015" i="7"/>
  <c r="H1015" i="7"/>
  <c r="F172" i="8" s="1"/>
  <c r="G428" i="7" s="1"/>
  <c r="H428" i="7" s="1"/>
  <c r="J1015" i="7"/>
  <c r="G172" i="8" s="1"/>
  <c r="E1014" i="7"/>
  <c r="F1014" i="7" s="1"/>
  <c r="L1014" i="7" s="1"/>
  <c r="H1014" i="7"/>
  <c r="J1014" i="7"/>
  <c r="F1013" i="7"/>
  <c r="H1013" i="7"/>
  <c r="J1013" i="7"/>
  <c r="K1013" i="7"/>
  <c r="J1010" i="7"/>
  <c r="G171" i="8" s="1"/>
  <c r="I415" i="7" s="1"/>
  <c r="J415" i="7" s="1"/>
  <c r="H1009" i="7"/>
  <c r="J1009" i="7"/>
  <c r="F1008" i="7"/>
  <c r="H1008" i="7"/>
  <c r="J1008" i="7"/>
  <c r="K1008" i="7"/>
  <c r="F1007" i="7"/>
  <c r="H1007" i="7"/>
  <c r="H1010" i="7" s="1"/>
  <c r="F171" i="8" s="1"/>
  <c r="G415" i="7" s="1"/>
  <c r="H415" i="7" s="1"/>
  <c r="J1007" i="7"/>
  <c r="K1007" i="7"/>
  <c r="J1004" i="7"/>
  <c r="G170" i="8" s="1"/>
  <c r="I409" i="7" s="1"/>
  <c r="J409" i="7" s="1"/>
  <c r="H1003" i="7"/>
  <c r="J1003" i="7"/>
  <c r="F1002" i="7"/>
  <c r="J1002" i="7"/>
  <c r="F1001" i="7"/>
  <c r="H1001" i="7"/>
  <c r="J1001" i="7"/>
  <c r="H998" i="7"/>
  <c r="F169" i="8" s="1"/>
  <c r="G405" i="7" s="1"/>
  <c r="H405" i="7" s="1"/>
  <c r="J998" i="7"/>
  <c r="G169" i="8" s="1"/>
  <c r="I411" i="7" s="1"/>
  <c r="J411" i="7" s="1"/>
  <c r="H997" i="7"/>
  <c r="J997" i="7"/>
  <c r="F996" i="7"/>
  <c r="H996" i="7"/>
  <c r="E997" i="7" s="1"/>
  <c r="F997" i="7" s="1"/>
  <c r="L997" i="7" s="1"/>
  <c r="J996" i="7"/>
  <c r="K996" i="7"/>
  <c r="F995" i="7"/>
  <c r="H995" i="7"/>
  <c r="J995" i="7"/>
  <c r="K995" i="7"/>
  <c r="F992" i="7"/>
  <c r="J992" i="7"/>
  <c r="G168" i="8" s="1"/>
  <c r="I404" i="7" s="1"/>
  <c r="J404" i="7" s="1"/>
  <c r="F991" i="7"/>
  <c r="H991" i="7"/>
  <c r="J991" i="7"/>
  <c r="K991" i="7"/>
  <c r="F990" i="7"/>
  <c r="H990" i="7"/>
  <c r="H992" i="7" s="1"/>
  <c r="F168" i="8" s="1"/>
  <c r="J990" i="7"/>
  <c r="K990" i="7"/>
  <c r="F989" i="7"/>
  <c r="H989" i="7"/>
  <c r="J989" i="7"/>
  <c r="K989" i="7"/>
  <c r="F988" i="7"/>
  <c r="H988" i="7"/>
  <c r="J988" i="7"/>
  <c r="K988" i="7"/>
  <c r="J985" i="7"/>
  <c r="G167" i="8" s="1"/>
  <c r="I445" i="7" s="1"/>
  <c r="J445" i="7" s="1"/>
  <c r="H984" i="7"/>
  <c r="J984" i="7"/>
  <c r="F983" i="7"/>
  <c r="H983" i="7"/>
  <c r="H985" i="7" s="1"/>
  <c r="F167" i="8" s="1"/>
  <c r="G445" i="7" s="1"/>
  <c r="H445" i="7" s="1"/>
  <c r="J983" i="7"/>
  <c r="K983" i="7"/>
  <c r="F982" i="7"/>
  <c r="H982" i="7"/>
  <c r="J982" i="7"/>
  <c r="K982" i="7"/>
  <c r="F979" i="7"/>
  <c r="H979" i="7"/>
  <c r="F166" i="8" s="1"/>
  <c r="G972" i="7" s="1"/>
  <c r="H972" i="7" s="1"/>
  <c r="H973" i="7" s="1"/>
  <c r="F165" i="8" s="1"/>
  <c r="G399" i="7" s="1"/>
  <c r="H399" i="7" s="1"/>
  <c r="J979" i="7"/>
  <c r="G166" i="8" s="1"/>
  <c r="I972" i="7" s="1"/>
  <c r="J972" i="7" s="1"/>
  <c r="J973" i="7" s="1"/>
  <c r="G165" i="8" s="1"/>
  <c r="I399" i="7" s="1"/>
  <c r="J399" i="7" s="1"/>
  <c r="E978" i="7"/>
  <c r="F978" i="7" s="1"/>
  <c r="L978" i="7" s="1"/>
  <c r="H978" i="7"/>
  <c r="J978" i="7"/>
  <c r="F977" i="7"/>
  <c r="H977" i="7"/>
  <c r="J977" i="7"/>
  <c r="K977" i="7"/>
  <c r="F976" i="7"/>
  <c r="H976" i="7"/>
  <c r="J976" i="7"/>
  <c r="K976" i="7"/>
  <c r="H969" i="7"/>
  <c r="F164" i="8" s="1"/>
  <c r="G396" i="7" s="1"/>
  <c r="H396" i="7" s="1"/>
  <c r="J969" i="7"/>
  <c r="G164" i="8" s="1"/>
  <c r="I396" i="7" s="1"/>
  <c r="J396" i="7" s="1"/>
  <c r="H968" i="7"/>
  <c r="J968" i="7"/>
  <c r="F967" i="7"/>
  <c r="H967" i="7"/>
  <c r="J967" i="7"/>
  <c r="K967" i="7"/>
  <c r="F966" i="7"/>
  <c r="H966" i="7"/>
  <c r="E968" i="7" s="1"/>
  <c r="F968" i="7" s="1"/>
  <c r="L968" i="7" s="1"/>
  <c r="J966" i="7"/>
  <c r="K966" i="7"/>
  <c r="F962" i="7"/>
  <c r="H962" i="7"/>
  <c r="F961" i="7"/>
  <c r="H961" i="7"/>
  <c r="J961" i="7"/>
  <c r="K961" i="7"/>
  <c r="F960" i="7"/>
  <c r="L960" i="7" s="1"/>
  <c r="H960" i="7"/>
  <c r="J960" i="7"/>
  <c r="K960" i="7"/>
  <c r="F959" i="7"/>
  <c r="H959" i="7"/>
  <c r="J959" i="7"/>
  <c r="K959" i="7"/>
  <c r="F958" i="7"/>
  <c r="H958" i="7"/>
  <c r="J958" i="7"/>
  <c r="K958" i="7"/>
  <c r="F957" i="7"/>
  <c r="H957" i="7"/>
  <c r="J957" i="7"/>
  <c r="K957" i="7"/>
  <c r="F956" i="7"/>
  <c r="H956" i="7"/>
  <c r="J956" i="7"/>
  <c r="K956" i="7"/>
  <c r="F955" i="7"/>
  <c r="H955" i="7"/>
  <c r="J955" i="7"/>
  <c r="K955" i="7"/>
  <c r="F954" i="7"/>
  <c r="H954" i="7"/>
  <c r="H963" i="7" s="1"/>
  <c r="F163" i="8" s="1"/>
  <c r="G390" i="7" s="1"/>
  <c r="H390" i="7" s="1"/>
  <c r="J954" i="7"/>
  <c r="K954" i="7"/>
  <c r="F953" i="7"/>
  <c r="H953" i="7"/>
  <c r="J953" i="7"/>
  <c r="L953" i="7" s="1"/>
  <c r="K953" i="7"/>
  <c r="F950" i="7"/>
  <c r="F949" i="7"/>
  <c r="H949" i="7"/>
  <c r="F948" i="7"/>
  <c r="J948" i="7"/>
  <c r="K948" i="7"/>
  <c r="F947" i="7"/>
  <c r="H947" i="7"/>
  <c r="J947" i="7"/>
  <c r="K947" i="7"/>
  <c r="J944" i="7"/>
  <c r="G161" i="8" s="1"/>
  <c r="F943" i="7"/>
  <c r="H943" i="7"/>
  <c r="J943" i="7"/>
  <c r="K943" i="7"/>
  <c r="F942" i="7"/>
  <c r="J942" i="7"/>
  <c r="K942" i="7"/>
  <c r="F939" i="7"/>
  <c r="H939" i="7"/>
  <c r="F160" i="8" s="1"/>
  <c r="G931" i="7" s="1"/>
  <c r="H931" i="7" s="1"/>
  <c r="F938" i="7"/>
  <c r="H938" i="7"/>
  <c r="I938" i="7"/>
  <c r="J938" i="7" s="1"/>
  <c r="L938" i="7" s="1"/>
  <c r="F937" i="7"/>
  <c r="H937" i="7"/>
  <c r="J937" i="7"/>
  <c r="K937" i="7"/>
  <c r="F936" i="7"/>
  <c r="H936" i="7"/>
  <c r="L936" i="7" s="1"/>
  <c r="J936" i="7"/>
  <c r="F932" i="7"/>
  <c r="H932" i="7"/>
  <c r="J932" i="7"/>
  <c r="F928" i="7"/>
  <c r="E158" i="8" s="1"/>
  <c r="E349" i="7" s="1"/>
  <c r="F927" i="7"/>
  <c r="H927" i="7"/>
  <c r="J927" i="7"/>
  <c r="F926" i="7"/>
  <c r="H926" i="7"/>
  <c r="J926" i="7"/>
  <c r="K926" i="7"/>
  <c r="F925" i="7"/>
  <c r="H925" i="7"/>
  <c r="F924" i="7"/>
  <c r="H924" i="7"/>
  <c r="J924" i="7"/>
  <c r="K924" i="7"/>
  <c r="F923" i="7"/>
  <c r="H923" i="7"/>
  <c r="J923" i="7"/>
  <c r="K923" i="7"/>
  <c r="H920" i="7"/>
  <c r="F157" i="8" s="1"/>
  <c r="G340" i="7" s="1"/>
  <c r="H340" i="7" s="1"/>
  <c r="F919" i="7"/>
  <c r="H919" i="7"/>
  <c r="I919" i="7"/>
  <c r="J919" i="7" s="1"/>
  <c r="J920" i="7" s="1"/>
  <c r="G157" i="8" s="1"/>
  <c r="I340" i="7" s="1"/>
  <c r="J340" i="7" s="1"/>
  <c r="F918" i="7"/>
  <c r="F920" i="7" s="1"/>
  <c r="H918" i="7"/>
  <c r="J918" i="7"/>
  <c r="K918" i="7"/>
  <c r="F917" i="7"/>
  <c r="H917" i="7"/>
  <c r="J917" i="7"/>
  <c r="K917" i="7"/>
  <c r="F914" i="7"/>
  <c r="H914" i="7"/>
  <c r="F156" i="8" s="1"/>
  <c r="G335" i="7" s="1"/>
  <c r="H335" i="7" s="1"/>
  <c r="F913" i="7"/>
  <c r="H913" i="7"/>
  <c r="I913" i="7"/>
  <c r="J913" i="7" s="1"/>
  <c r="J914" i="7" s="1"/>
  <c r="G156" i="8" s="1"/>
  <c r="I335" i="7" s="1"/>
  <c r="J335" i="7" s="1"/>
  <c r="F912" i="7"/>
  <c r="H912" i="7"/>
  <c r="J912" i="7"/>
  <c r="K912" i="7"/>
  <c r="F911" i="7"/>
  <c r="H911" i="7"/>
  <c r="J911" i="7"/>
  <c r="K911" i="7"/>
  <c r="H908" i="7"/>
  <c r="F155" i="8" s="1"/>
  <c r="G324" i="7" s="1"/>
  <c r="H324" i="7" s="1"/>
  <c r="J908" i="7"/>
  <c r="G155" i="8" s="1"/>
  <c r="I324" i="7" s="1"/>
  <c r="J324" i="7" s="1"/>
  <c r="F907" i="7"/>
  <c r="H907" i="7"/>
  <c r="I907" i="7"/>
  <c r="J907" i="7" s="1"/>
  <c r="L907" i="7" s="1"/>
  <c r="F906" i="7"/>
  <c r="H906" i="7"/>
  <c r="J906" i="7"/>
  <c r="K906" i="7"/>
  <c r="F905" i="7"/>
  <c r="H905" i="7"/>
  <c r="J905" i="7"/>
  <c r="K905" i="7"/>
  <c r="F902" i="7"/>
  <c r="H902" i="7"/>
  <c r="F154" i="8" s="1"/>
  <c r="G891" i="7" s="1"/>
  <c r="H891" i="7" s="1"/>
  <c r="J902" i="7"/>
  <c r="G154" i="8" s="1"/>
  <c r="I891" i="7" s="1"/>
  <c r="J891" i="7" s="1"/>
  <c r="F901" i="7"/>
  <c r="H901" i="7"/>
  <c r="J901" i="7"/>
  <c r="K901" i="7"/>
  <c r="F897" i="7"/>
  <c r="H897" i="7"/>
  <c r="F896" i="7"/>
  <c r="H896" i="7"/>
  <c r="J896" i="7"/>
  <c r="K896" i="7"/>
  <c r="F895" i="7"/>
  <c r="H895" i="7"/>
  <c r="J895" i="7"/>
  <c r="K895" i="7"/>
  <c r="F894" i="7"/>
  <c r="H894" i="7"/>
  <c r="J894" i="7"/>
  <c r="K894" i="7"/>
  <c r="F893" i="7"/>
  <c r="H893" i="7"/>
  <c r="I897" i="7" s="1"/>
  <c r="J897" i="7" s="1"/>
  <c r="L897" i="7" s="1"/>
  <c r="J893" i="7"/>
  <c r="K893" i="7"/>
  <c r="F892" i="7"/>
  <c r="H892" i="7"/>
  <c r="J892" i="7"/>
  <c r="K892" i="7"/>
  <c r="F890" i="7"/>
  <c r="H890" i="7"/>
  <c r="J890" i="7"/>
  <c r="K890" i="7"/>
  <c r="F889" i="7"/>
  <c r="H889" i="7"/>
  <c r="J889" i="7"/>
  <c r="K889" i="7"/>
  <c r="F888" i="7"/>
  <c r="H888" i="7"/>
  <c r="J888" i="7"/>
  <c r="K888" i="7"/>
  <c r="F885" i="7"/>
  <c r="F884" i="7"/>
  <c r="H884" i="7"/>
  <c r="F883" i="7"/>
  <c r="H883" i="7"/>
  <c r="J883" i="7"/>
  <c r="K883" i="7"/>
  <c r="F882" i="7"/>
  <c r="H882" i="7"/>
  <c r="L882" i="7" s="1"/>
  <c r="J882" i="7"/>
  <c r="K882" i="7"/>
  <c r="F879" i="7"/>
  <c r="F878" i="7"/>
  <c r="H878" i="7"/>
  <c r="F877" i="7"/>
  <c r="H877" i="7"/>
  <c r="J877" i="7"/>
  <c r="K877" i="7"/>
  <c r="F876" i="7"/>
  <c r="H876" i="7"/>
  <c r="I878" i="7" s="1"/>
  <c r="J878" i="7" s="1"/>
  <c r="J876" i="7"/>
  <c r="K876" i="7"/>
  <c r="F873" i="7"/>
  <c r="H873" i="7"/>
  <c r="F150" i="8" s="1"/>
  <c r="G260" i="7" s="1"/>
  <c r="H260" i="7" s="1"/>
  <c r="H261" i="7" s="1"/>
  <c r="F45" i="8" s="1"/>
  <c r="J873" i="7"/>
  <c r="G150" i="8" s="1"/>
  <c r="I260" i="7" s="1"/>
  <c r="J260" i="7" s="1"/>
  <c r="J261" i="7" s="1"/>
  <c r="G45" i="8" s="1"/>
  <c r="F872" i="7"/>
  <c r="H872" i="7"/>
  <c r="J872" i="7"/>
  <c r="K872" i="7"/>
  <c r="H869" i="7"/>
  <c r="F149" i="8" s="1"/>
  <c r="G255" i="7" s="1"/>
  <c r="H255" i="7" s="1"/>
  <c r="H256" i="7" s="1"/>
  <c r="F44" i="8" s="1"/>
  <c r="J869" i="7"/>
  <c r="G149" i="8" s="1"/>
  <c r="I255" i="7" s="1"/>
  <c r="J255" i="7" s="1"/>
  <c r="F868" i="7"/>
  <c r="H868" i="7"/>
  <c r="J868" i="7"/>
  <c r="K868" i="7"/>
  <c r="F867" i="7"/>
  <c r="H867" i="7"/>
  <c r="J867" i="7"/>
  <c r="K867" i="7"/>
  <c r="F864" i="7"/>
  <c r="E148" i="8" s="1"/>
  <c r="E250" i="7" s="1"/>
  <c r="F863" i="7"/>
  <c r="H863" i="7"/>
  <c r="H864" i="7" s="1"/>
  <c r="F148" i="8" s="1"/>
  <c r="G250" i="7" s="1"/>
  <c r="H250" i="7" s="1"/>
  <c r="H251" i="7" s="1"/>
  <c r="F43" i="8" s="1"/>
  <c r="J863" i="7"/>
  <c r="J864" i="7" s="1"/>
  <c r="G148" i="8" s="1"/>
  <c r="I250" i="7" s="1"/>
  <c r="J250" i="7" s="1"/>
  <c r="J251" i="7" s="1"/>
  <c r="G43" i="8" s="1"/>
  <c r="K863" i="7"/>
  <c r="F862" i="7"/>
  <c r="H862" i="7"/>
  <c r="J862" i="7"/>
  <c r="K862" i="7"/>
  <c r="F858" i="7"/>
  <c r="H858" i="7"/>
  <c r="J858" i="7"/>
  <c r="J859" i="7" s="1"/>
  <c r="G147" i="8" s="1"/>
  <c r="I245" i="7" s="1"/>
  <c r="J245" i="7" s="1"/>
  <c r="K858" i="7"/>
  <c r="F857" i="7"/>
  <c r="F859" i="7" s="1"/>
  <c r="H857" i="7"/>
  <c r="H859" i="7" s="1"/>
  <c r="F147" i="8" s="1"/>
  <c r="G245" i="7" s="1"/>
  <c r="H245" i="7" s="1"/>
  <c r="H246" i="7" s="1"/>
  <c r="F42" i="8" s="1"/>
  <c r="J857" i="7"/>
  <c r="K857" i="7"/>
  <c r="F854" i="7"/>
  <c r="J854" i="7"/>
  <c r="G146" i="8" s="1"/>
  <c r="I228" i="7" s="1"/>
  <c r="J228" i="7" s="1"/>
  <c r="J229" i="7" s="1"/>
  <c r="G39" i="8" s="1"/>
  <c r="F853" i="7"/>
  <c r="H853" i="7"/>
  <c r="I853" i="7"/>
  <c r="J853" i="7" s="1"/>
  <c r="K853" i="7"/>
  <c r="F852" i="7"/>
  <c r="G852" i="7"/>
  <c r="H852" i="7" s="1"/>
  <c r="H854" i="7" s="1"/>
  <c r="F146" i="8" s="1"/>
  <c r="G228" i="7" s="1"/>
  <c r="H228" i="7" s="1"/>
  <c r="H229" i="7" s="1"/>
  <c r="F39" i="8" s="1"/>
  <c r="J852" i="7"/>
  <c r="F851" i="7"/>
  <c r="H851" i="7"/>
  <c r="J851" i="7"/>
  <c r="K851" i="7"/>
  <c r="F850" i="7"/>
  <c r="H850" i="7"/>
  <c r="J850" i="7"/>
  <c r="K850" i="7"/>
  <c r="F847" i="7"/>
  <c r="H847" i="7"/>
  <c r="F145" i="8" s="1"/>
  <c r="G223" i="7" s="1"/>
  <c r="H223" i="7" s="1"/>
  <c r="H224" i="7" s="1"/>
  <c r="F38" i="8" s="1"/>
  <c r="F846" i="7"/>
  <c r="H846" i="7"/>
  <c r="F845" i="7"/>
  <c r="H845" i="7"/>
  <c r="J845" i="7"/>
  <c r="K845" i="7"/>
  <c r="F844" i="7"/>
  <c r="H844" i="7"/>
  <c r="I846" i="7" s="1"/>
  <c r="J846" i="7" s="1"/>
  <c r="J844" i="7"/>
  <c r="K844" i="7"/>
  <c r="F841" i="7"/>
  <c r="H841" i="7"/>
  <c r="F144" i="8" s="1"/>
  <c r="G545" i="7" s="1"/>
  <c r="H545" i="7" s="1"/>
  <c r="J841" i="7"/>
  <c r="G144" i="8" s="1"/>
  <c r="I545" i="7" s="1"/>
  <c r="J545" i="7" s="1"/>
  <c r="F840" i="7"/>
  <c r="H840" i="7"/>
  <c r="I840" i="7"/>
  <c r="J840" i="7" s="1"/>
  <c r="L840" i="7" s="1"/>
  <c r="F839" i="7"/>
  <c r="H839" i="7"/>
  <c r="J839" i="7"/>
  <c r="K839" i="7"/>
  <c r="F838" i="7"/>
  <c r="L838" i="7" s="1"/>
  <c r="H838" i="7"/>
  <c r="J838" i="7"/>
  <c r="K838" i="7"/>
  <c r="F835" i="7"/>
  <c r="H835" i="7"/>
  <c r="F143" i="8" s="1"/>
  <c r="G827" i="7" s="1"/>
  <c r="H827" i="7" s="1"/>
  <c r="H828" i="7" s="1"/>
  <c r="F142" i="8" s="1"/>
  <c r="G213" i="7" s="1"/>
  <c r="H213" i="7" s="1"/>
  <c r="H214" i="7" s="1"/>
  <c r="F36" i="8" s="1"/>
  <c r="F834" i="7"/>
  <c r="H834" i="7"/>
  <c r="J834" i="7"/>
  <c r="J835" i="7" s="1"/>
  <c r="G143" i="8" s="1"/>
  <c r="I827" i="7" s="1"/>
  <c r="J827" i="7" s="1"/>
  <c r="K834" i="7"/>
  <c r="E833" i="7"/>
  <c r="F833" i="7" s="1"/>
  <c r="L833" i="7" s="1"/>
  <c r="H833" i="7"/>
  <c r="J833" i="7"/>
  <c r="F832" i="7"/>
  <c r="H832" i="7"/>
  <c r="J832" i="7"/>
  <c r="K832" i="7"/>
  <c r="F831" i="7"/>
  <c r="H831" i="7"/>
  <c r="J831" i="7"/>
  <c r="K831" i="7"/>
  <c r="F826" i="7"/>
  <c r="H826" i="7"/>
  <c r="I826" i="7"/>
  <c r="J826" i="7" s="1"/>
  <c r="L826" i="7" s="1"/>
  <c r="F825" i="7"/>
  <c r="H825" i="7"/>
  <c r="J825" i="7"/>
  <c r="K825" i="7"/>
  <c r="F824" i="7"/>
  <c r="H824" i="7"/>
  <c r="J824" i="7"/>
  <c r="K824" i="7"/>
  <c r="F821" i="7"/>
  <c r="H821" i="7"/>
  <c r="F141" i="8" s="1"/>
  <c r="G208" i="7" s="1"/>
  <c r="H208" i="7" s="1"/>
  <c r="H209" i="7" s="1"/>
  <c r="F35" i="8" s="1"/>
  <c r="F820" i="7"/>
  <c r="H820" i="7"/>
  <c r="F819" i="7"/>
  <c r="H819" i="7"/>
  <c r="J819" i="7"/>
  <c r="K819" i="7"/>
  <c r="F818" i="7"/>
  <c r="H818" i="7"/>
  <c r="I820" i="7" s="1"/>
  <c r="J820" i="7" s="1"/>
  <c r="J818" i="7"/>
  <c r="K818" i="7"/>
  <c r="F815" i="7"/>
  <c r="H815" i="7"/>
  <c r="F140" i="8" s="1"/>
  <c r="F814" i="7"/>
  <c r="H814" i="7"/>
  <c r="I814" i="7"/>
  <c r="J814" i="7" s="1"/>
  <c r="L814" i="7" s="1"/>
  <c r="F813" i="7"/>
  <c r="H813" i="7"/>
  <c r="J813" i="7"/>
  <c r="K813" i="7"/>
  <c r="F810" i="7"/>
  <c r="H810" i="7"/>
  <c r="F139" i="8" s="1"/>
  <c r="G171" i="7" s="1"/>
  <c r="H171" i="7" s="1"/>
  <c r="J810" i="7"/>
  <c r="G139" i="8" s="1"/>
  <c r="I171" i="7" s="1"/>
  <c r="J171" i="7" s="1"/>
  <c r="J172" i="7" s="1"/>
  <c r="G29" i="8" s="1"/>
  <c r="F809" i="7"/>
  <c r="H809" i="7"/>
  <c r="J809" i="7"/>
  <c r="K809" i="7"/>
  <c r="F808" i="7"/>
  <c r="H808" i="7"/>
  <c r="J808" i="7"/>
  <c r="K808" i="7"/>
  <c r="L808" i="7"/>
  <c r="F807" i="7"/>
  <c r="L807" i="7" s="1"/>
  <c r="H807" i="7"/>
  <c r="J807" i="7"/>
  <c r="K807" i="7"/>
  <c r="H804" i="7"/>
  <c r="F138" i="8" s="1"/>
  <c r="G789" i="7" s="1"/>
  <c r="H789" i="7" s="1"/>
  <c r="H803" i="7"/>
  <c r="J803" i="7"/>
  <c r="F802" i="7"/>
  <c r="H802" i="7"/>
  <c r="J802" i="7"/>
  <c r="K802" i="7"/>
  <c r="F801" i="7"/>
  <c r="H801" i="7"/>
  <c r="J801" i="7"/>
  <c r="K801" i="7"/>
  <c r="F800" i="7"/>
  <c r="H800" i="7"/>
  <c r="E803" i="7" s="1"/>
  <c r="F803" i="7" s="1"/>
  <c r="J800" i="7"/>
  <c r="K800" i="7"/>
  <c r="F799" i="7"/>
  <c r="H799" i="7"/>
  <c r="J799" i="7"/>
  <c r="J804" i="7" s="1"/>
  <c r="G138" i="8" s="1"/>
  <c r="I789" i="7" s="1"/>
  <c r="J789" i="7" s="1"/>
  <c r="K799" i="7"/>
  <c r="H795" i="7"/>
  <c r="J795" i="7"/>
  <c r="F794" i="7"/>
  <c r="H794" i="7"/>
  <c r="J794" i="7"/>
  <c r="K794" i="7"/>
  <c r="F793" i="7"/>
  <c r="H793" i="7"/>
  <c r="H796" i="7" s="1"/>
  <c r="F137" i="8" s="1"/>
  <c r="G786" i="7" s="1"/>
  <c r="H786" i="7" s="1"/>
  <c r="J793" i="7"/>
  <c r="J796" i="7" s="1"/>
  <c r="G137" i="8" s="1"/>
  <c r="I786" i="7" s="1"/>
  <c r="J786" i="7" s="1"/>
  <c r="K793" i="7"/>
  <c r="E788" i="7"/>
  <c r="F788" i="7" s="1"/>
  <c r="L788" i="7" s="1"/>
  <c r="H788" i="7"/>
  <c r="J788" i="7"/>
  <c r="F787" i="7"/>
  <c r="H787" i="7"/>
  <c r="J787" i="7"/>
  <c r="K787" i="7"/>
  <c r="F782" i="7"/>
  <c r="H782" i="7"/>
  <c r="F781" i="7"/>
  <c r="H781" i="7"/>
  <c r="H783" i="7" s="1"/>
  <c r="F135" i="8" s="1"/>
  <c r="G233" i="7" s="1"/>
  <c r="H233" i="7" s="1"/>
  <c r="H234" i="7" s="1"/>
  <c r="F40" i="8" s="1"/>
  <c r="J781" i="7"/>
  <c r="K781" i="7"/>
  <c r="F780" i="7"/>
  <c r="H780" i="7"/>
  <c r="J780" i="7"/>
  <c r="K780" i="7"/>
  <c r="F777" i="7"/>
  <c r="H777" i="7"/>
  <c r="F134" i="8" s="1"/>
  <c r="G146" i="7" s="1"/>
  <c r="H146" i="7" s="1"/>
  <c r="F776" i="7"/>
  <c r="H776" i="7"/>
  <c r="J776" i="7"/>
  <c r="J777" i="7" s="1"/>
  <c r="G134" i="8" s="1"/>
  <c r="I146" i="7" s="1"/>
  <c r="J146" i="7" s="1"/>
  <c r="K776" i="7"/>
  <c r="F773" i="7"/>
  <c r="H773" i="7"/>
  <c r="J773" i="7"/>
  <c r="F772" i="7"/>
  <c r="H772" i="7"/>
  <c r="J772" i="7"/>
  <c r="K772" i="7"/>
  <c r="F133" i="8"/>
  <c r="G145" i="7" s="1"/>
  <c r="H145" i="7" s="1"/>
  <c r="G133" i="8"/>
  <c r="I145" i="7" s="1"/>
  <c r="J145" i="7" s="1"/>
  <c r="F769" i="7"/>
  <c r="H769" i="7"/>
  <c r="F132" i="8" s="1"/>
  <c r="G142" i="7" s="1"/>
  <c r="H142" i="7" s="1"/>
  <c r="F768" i="7"/>
  <c r="H768" i="7"/>
  <c r="F767" i="7"/>
  <c r="H767" i="7"/>
  <c r="I768" i="7" s="1"/>
  <c r="J768" i="7" s="1"/>
  <c r="J769" i="7" s="1"/>
  <c r="G132" i="8" s="1"/>
  <c r="I142" i="7" s="1"/>
  <c r="J142" i="7" s="1"/>
  <c r="J767" i="7"/>
  <c r="K767" i="7"/>
  <c r="F766" i="7"/>
  <c r="H766" i="7"/>
  <c r="J766" i="7"/>
  <c r="K766" i="7"/>
  <c r="F763" i="7"/>
  <c r="H763" i="7"/>
  <c r="F131" i="8" s="1"/>
  <c r="G131" i="7" s="1"/>
  <c r="H131" i="7" s="1"/>
  <c r="F762" i="7"/>
  <c r="H762" i="7"/>
  <c r="F761" i="7"/>
  <c r="H761" i="7"/>
  <c r="J761" i="7"/>
  <c r="K761" i="7"/>
  <c r="F760" i="7"/>
  <c r="L760" i="7" s="1"/>
  <c r="H760" i="7"/>
  <c r="I762" i="7" s="1"/>
  <c r="J762" i="7" s="1"/>
  <c r="J763" i="7" s="1"/>
  <c r="G131" i="8" s="1"/>
  <c r="J760" i="7"/>
  <c r="K760" i="7"/>
  <c r="F757" i="7"/>
  <c r="H757" i="7"/>
  <c r="F130" i="8" s="1"/>
  <c r="G746" i="7" s="1"/>
  <c r="H746" i="7" s="1"/>
  <c r="J757" i="7"/>
  <c r="G130" i="8" s="1"/>
  <c r="F756" i="7"/>
  <c r="H756" i="7"/>
  <c r="J756" i="7"/>
  <c r="K756" i="7"/>
  <c r="F753" i="7"/>
  <c r="H753" i="7"/>
  <c r="F129" i="8" s="1"/>
  <c r="G126" i="7" s="1"/>
  <c r="H126" i="7" s="1"/>
  <c r="F752" i="7"/>
  <c r="H752" i="7"/>
  <c r="I752" i="7"/>
  <c r="J752" i="7" s="1"/>
  <c r="L752" i="7" s="1"/>
  <c r="F751" i="7"/>
  <c r="H751" i="7"/>
  <c r="J751" i="7"/>
  <c r="K751" i="7"/>
  <c r="F750" i="7"/>
  <c r="H750" i="7"/>
  <c r="J750" i="7"/>
  <c r="K750" i="7"/>
  <c r="F745" i="7"/>
  <c r="H745" i="7"/>
  <c r="J745" i="7"/>
  <c r="K745" i="7"/>
  <c r="F744" i="7"/>
  <c r="H744" i="7"/>
  <c r="J744" i="7"/>
  <c r="K744" i="7"/>
  <c r="J741" i="7"/>
  <c r="G127" i="8" s="1"/>
  <c r="I120" i="7" s="1"/>
  <c r="J120" i="7" s="1"/>
  <c r="F740" i="7"/>
  <c r="H740" i="7"/>
  <c r="H741" i="7" s="1"/>
  <c r="F127" i="8" s="1"/>
  <c r="G120" i="7" s="1"/>
  <c r="H120" i="7" s="1"/>
  <c r="J740" i="7"/>
  <c r="K740" i="7"/>
  <c r="H737" i="7"/>
  <c r="F126" i="8" s="1"/>
  <c r="G119" i="7" s="1"/>
  <c r="H119" i="7" s="1"/>
  <c r="J737" i="7"/>
  <c r="G126" i="8" s="1"/>
  <c r="I119" i="7" s="1"/>
  <c r="J119" i="7" s="1"/>
  <c r="F736" i="7"/>
  <c r="H736" i="7"/>
  <c r="I736" i="7"/>
  <c r="J736" i="7" s="1"/>
  <c r="L736" i="7" s="1"/>
  <c r="F735" i="7"/>
  <c r="H735" i="7"/>
  <c r="J735" i="7"/>
  <c r="K735" i="7"/>
  <c r="F734" i="7"/>
  <c r="F737" i="7" s="1"/>
  <c r="H734" i="7"/>
  <c r="J734" i="7"/>
  <c r="K734" i="7"/>
  <c r="F731" i="7"/>
  <c r="F730" i="7"/>
  <c r="H730" i="7"/>
  <c r="J730" i="7"/>
  <c r="K730" i="7"/>
  <c r="F729" i="7"/>
  <c r="H729" i="7"/>
  <c r="J729" i="7"/>
  <c r="K729" i="7"/>
  <c r="F728" i="7"/>
  <c r="H728" i="7"/>
  <c r="H731" i="7" s="1"/>
  <c r="F125" i="8" s="1"/>
  <c r="G117" i="7" s="1"/>
  <c r="H117" i="7" s="1"/>
  <c r="J728" i="7"/>
  <c r="J731" i="7" s="1"/>
  <c r="G125" i="8" s="1"/>
  <c r="I117" i="7" s="1"/>
  <c r="J117" i="7" s="1"/>
  <c r="K728" i="7"/>
  <c r="F725" i="7"/>
  <c r="H725" i="7"/>
  <c r="F124" i="8" s="1"/>
  <c r="G116" i="7" s="1"/>
  <c r="H116" i="7" s="1"/>
  <c r="F724" i="7"/>
  <c r="H724" i="7"/>
  <c r="F723" i="7"/>
  <c r="H723" i="7"/>
  <c r="J723" i="7"/>
  <c r="K723" i="7"/>
  <c r="F722" i="7"/>
  <c r="H722" i="7"/>
  <c r="I724" i="7" s="1"/>
  <c r="J724" i="7" s="1"/>
  <c r="J722" i="7"/>
  <c r="K722" i="7"/>
  <c r="F719" i="7"/>
  <c r="H719" i="7"/>
  <c r="F123" i="8" s="1"/>
  <c r="G110" i="7" s="1"/>
  <c r="H110" i="7" s="1"/>
  <c r="J719" i="7"/>
  <c r="G123" i="8" s="1"/>
  <c r="I110" i="7" s="1"/>
  <c r="J110" i="7" s="1"/>
  <c r="F718" i="7"/>
  <c r="H718" i="7"/>
  <c r="J718" i="7"/>
  <c r="L718" i="7" s="1"/>
  <c r="K718" i="7"/>
  <c r="E123" i="8"/>
  <c r="F715" i="7"/>
  <c r="H715" i="7"/>
  <c r="F122" i="8" s="1"/>
  <c r="G109" i="7" s="1"/>
  <c r="H109" i="7" s="1"/>
  <c r="J715" i="7"/>
  <c r="G122" i="8" s="1"/>
  <c r="I109" i="7" s="1"/>
  <c r="J109" i="7" s="1"/>
  <c r="F714" i="7"/>
  <c r="H714" i="7"/>
  <c r="I714" i="7"/>
  <c r="J714" i="7" s="1"/>
  <c r="F713" i="7"/>
  <c r="H713" i="7"/>
  <c r="J713" i="7"/>
  <c r="K713" i="7"/>
  <c r="F712" i="7"/>
  <c r="H712" i="7"/>
  <c r="J712" i="7"/>
  <c r="K712" i="7"/>
  <c r="F708" i="7"/>
  <c r="F709" i="7" s="1"/>
  <c r="H708" i="7"/>
  <c r="J708" i="7"/>
  <c r="K708" i="7"/>
  <c r="F707" i="7"/>
  <c r="L707" i="7" s="1"/>
  <c r="H707" i="7"/>
  <c r="J707" i="7"/>
  <c r="K707" i="7"/>
  <c r="F706" i="7"/>
  <c r="H706" i="7"/>
  <c r="J706" i="7"/>
  <c r="J709" i="7" s="1"/>
  <c r="G121" i="8" s="1"/>
  <c r="K706" i="7"/>
  <c r="H703" i="7"/>
  <c r="F120" i="8" s="1"/>
  <c r="G107" i="7" s="1"/>
  <c r="H107" i="7" s="1"/>
  <c r="F702" i="7"/>
  <c r="H702" i="7"/>
  <c r="J702" i="7"/>
  <c r="K702" i="7"/>
  <c r="F701" i="7"/>
  <c r="H701" i="7"/>
  <c r="J701" i="7"/>
  <c r="K701" i="7"/>
  <c r="F700" i="7"/>
  <c r="H700" i="7"/>
  <c r="J700" i="7"/>
  <c r="J703" i="7" s="1"/>
  <c r="G120" i="8" s="1"/>
  <c r="K700" i="7"/>
  <c r="F696" i="7"/>
  <c r="H696" i="7"/>
  <c r="H697" i="7" s="1"/>
  <c r="F119" i="8" s="1"/>
  <c r="G71" i="7" s="1"/>
  <c r="H71" i="7" s="1"/>
  <c r="J696" i="7"/>
  <c r="J697" i="7" s="1"/>
  <c r="G119" i="8" s="1"/>
  <c r="I71" i="7" s="1"/>
  <c r="J71" i="7" s="1"/>
  <c r="K696" i="7"/>
  <c r="H693" i="7"/>
  <c r="F118" i="8" s="1"/>
  <c r="G70" i="7" s="1"/>
  <c r="H70" i="7" s="1"/>
  <c r="F692" i="7"/>
  <c r="H692" i="7"/>
  <c r="J692" i="7"/>
  <c r="K692" i="7"/>
  <c r="F691" i="7"/>
  <c r="H691" i="7"/>
  <c r="J691" i="7"/>
  <c r="J693" i="7" s="1"/>
  <c r="G118" i="8" s="1"/>
  <c r="I70" i="7" s="1"/>
  <c r="J70" i="7" s="1"/>
  <c r="K691" i="7"/>
  <c r="F688" i="7"/>
  <c r="H688" i="7"/>
  <c r="F117" i="8" s="1"/>
  <c r="G69" i="7" s="1"/>
  <c r="H69" i="7" s="1"/>
  <c r="E687" i="7"/>
  <c r="F687" i="7" s="1"/>
  <c r="L687" i="7" s="1"/>
  <c r="H687" i="7"/>
  <c r="J687" i="7"/>
  <c r="F686" i="7"/>
  <c r="H686" i="7"/>
  <c r="J686" i="7"/>
  <c r="J688" i="7" s="1"/>
  <c r="G117" i="8" s="1"/>
  <c r="I69" i="7" s="1"/>
  <c r="J69" i="7" s="1"/>
  <c r="K686" i="7"/>
  <c r="F685" i="7"/>
  <c r="H685" i="7"/>
  <c r="J685" i="7"/>
  <c r="K685" i="7"/>
  <c r="F684" i="7"/>
  <c r="H684" i="7"/>
  <c r="J684" i="7"/>
  <c r="K684" i="7"/>
  <c r="F681" i="7"/>
  <c r="E116" i="8" s="1"/>
  <c r="E68" i="7" s="1"/>
  <c r="H681" i="7"/>
  <c r="F116" i="8" s="1"/>
  <c r="G68" i="7" s="1"/>
  <c r="H68" i="7" s="1"/>
  <c r="F680" i="7"/>
  <c r="H680" i="7"/>
  <c r="J680" i="7"/>
  <c r="J681" i="7" s="1"/>
  <c r="G116" i="8" s="1"/>
  <c r="I68" i="7" s="1"/>
  <c r="J68" i="7" s="1"/>
  <c r="K680" i="7"/>
  <c r="F679" i="7"/>
  <c r="H679" i="7"/>
  <c r="J679" i="7"/>
  <c r="K679" i="7"/>
  <c r="J676" i="7"/>
  <c r="G115" i="8" s="1"/>
  <c r="F675" i="7"/>
  <c r="H675" i="7"/>
  <c r="J675" i="7"/>
  <c r="K675" i="7"/>
  <c r="H674" i="7"/>
  <c r="J674" i="7"/>
  <c r="F673" i="7"/>
  <c r="H673" i="7"/>
  <c r="H676" i="7" s="1"/>
  <c r="F115" i="8" s="1"/>
  <c r="J673" i="7"/>
  <c r="K673" i="7"/>
  <c r="F672" i="7"/>
  <c r="L672" i="7" s="1"/>
  <c r="H672" i="7"/>
  <c r="J672" i="7"/>
  <c r="K672" i="7"/>
  <c r="F669" i="7"/>
  <c r="F668" i="7"/>
  <c r="H668" i="7"/>
  <c r="F667" i="7"/>
  <c r="H667" i="7"/>
  <c r="J667" i="7"/>
  <c r="K667" i="7"/>
  <c r="F666" i="7"/>
  <c r="H666" i="7"/>
  <c r="H669" i="7" s="1"/>
  <c r="F114" i="8" s="1"/>
  <c r="G51" i="7" s="1"/>
  <c r="H51" i="7" s="1"/>
  <c r="J666" i="7"/>
  <c r="K666" i="7"/>
  <c r="H662" i="7"/>
  <c r="J662" i="7"/>
  <c r="F661" i="7"/>
  <c r="H661" i="7"/>
  <c r="J661" i="7"/>
  <c r="K661" i="7"/>
  <c r="F660" i="7"/>
  <c r="H660" i="7"/>
  <c r="H663" i="7" s="1"/>
  <c r="F113" i="8" s="1"/>
  <c r="G50" i="7" s="1"/>
  <c r="H50" i="7" s="1"/>
  <c r="J660" i="7"/>
  <c r="J663" i="7" s="1"/>
  <c r="G113" i="8" s="1"/>
  <c r="I50" i="7" s="1"/>
  <c r="J50" i="7" s="1"/>
  <c r="K660" i="7"/>
  <c r="F659" i="7"/>
  <c r="H659" i="7"/>
  <c r="J659" i="7"/>
  <c r="K659" i="7"/>
  <c r="F658" i="7"/>
  <c r="L658" i="7" s="1"/>
  <c r="H658" i="7"/>
  <c r="J658" i="7"/>
  <c r="K658" i="7"/>
  <c r="F657" i="7"/>
  <c r="H657" i="7"/>
  <c r="J657" i="7"/>
  <c r="K657" i="7"/>
  <c r="F656" i="7"/>
  <c r="H656" i="7"/>
  <c r="J656" i="7"/>
  <c r="K656" i="7"/>
  <c r="F653" i="7"/>
  <c r="H653" i="7"/>
  <c r="F112" i="8" s="1"/>
  <c r="J653" i="7"/>
  <c r="G112" i="8" s="1"/>
  <c r="F652" i="7"/>
  <c r="H652" i="7"/>
  <c r="J652" i="7"/>
  <c r="K652" i="7"/>
  <c r="E651" i="7"/>
  <c r="F651" i="7" s="1"/>
  <c r="L651" i="7" s="1"/>
  <c r="H651" i="7"/>
  <c r="J651" i="7"/>
  <c r="F650" i="7"/>
  <c r="H650" i="7"/>
  <c r="J650" i="7"/>
  <c r="K650" i="7"/>
  <c r="F649" i="7"/>
  <c r="H649" i="7"/>
  <c r="J649" i="7"/>
  <c r="K649" i="7"/>
  <c r="J646" i="7"/>
  <c r="G111" i="8" s="1"/>
  <c r="F645" i="7"/>
  <c r="H645" i="7"/>
  <c r="J645" i="7"/>
  <c r="K645" i="7"/>
  <c r="E644" i="7"/>
  <c r="F644" i="7" s="1"/>
  <c r="L644" i="7" s="1"/>
  <c r="H644" i="7"/>
  <c r="J644" i="7"/>
  <c r="F643" i="7"/>
  <c r="H643" i="7"/>
  <c r="J643" i="7"/>
  <c r="K643" i="7"/>
  <c r="J642" i="7"/>
  <c r="K642" i="7"/>
  <c r="J639" i="7"/>
  <c r="G110" i="8" s="1"/>
  <c r="I46" i="7" s="1"/>
  <c r="J46" i="7" s="1"/>
  <c r="F638" i="7"/>
  <c r="H638" i="7"/>
  <c r="J638" i="7"/>
  <c r="K638" i="7"/>
  <c r="E637" i="7"/>
  <c r="K637" i="7" s="1"/>
  <c r="H637" i="7"/>
  <c r="J637" i="7"/>
  <c r="F636" i="7"/>
  <c r="J636" i="7"/>
  <c r="K636" i="7"/>
  <c r="F635" i="7"/>
  <c r="L635" i="7" s="1"/>
  <c r="H635" i="7"/>
  <c r="J635" i="7"/>
  <c r="K635" i="7"/>
  <c r="F631" i="7"/>
  <c r="H631" i="7"/>
  <c r="J631" i="7"/>
  <c r="K631" i="7"/>
  <c r="E630" i="7"/>
  <c r="K630" i="7" s="1"/>
  <c r="H630" i="7"/>
  <c r="J630" i="7"/>
  <c r="F629" i="7"/>
  <c r="H629" i="7"/>
  <c r="J629" i="7"/>
  <c r="J632" i="7" s="1"/>
  <c r="G109" i="8" s="1"/>
  <c r="I45" i="7" s="1"/>
  <c r="J45" i="7" s="1"/>
  <c r="K629" i="7"/>
  <c r="F628" i="7"/>
  <c r="H628" i="7"/>
  <c r="H632" i="7" s="1"/>
  <c r="F109" i="8" s="1"/>
  <c r="G45" i="7" s="1"/>
  <c r="H45" i="7" s="1"/>
  <c r="J628" i="7"/>
  <c r="K628" i="7"/>
  <c r="F625" i="7"/>
  <c r="H625" i="7"/>
  <c r="F108" i="8" s="1"/>
  <c r="G36" i="7" s="1"/>
  <c r="H36" i="7" s="1"/>
  <c r="H37" i="7" s="1"/>
  <c r="F9" i="8" s="1"/>
  <c r="J625" i="7"/>
  <c r="G108" i="8" s="1"/>
  <c r="I36" i="7" s="1"/>
  <c r="J36" i="7" s="1"/>
  <c r="J37" i="7" s="1"/>
  <c r="G9" i="8" s="1"/>
  <c r="F624" i="7"/>
  <c r="H624" i="7"/>
  <c r="J624" i="7"/>
  <c r="K624" i="7"/>
  <c r="F621" i="7"/>
  <c r="H621" i="7"/>
  <c r="F107" i="8" s="1"/>
  <c r="F620" i="7"/>
  <c r="H620" i="7"/>
  <c r="J620" i="7"/>
  <c r="J621" i="7" s="1"/>
  <c r="G107" i="8" s="1"/>
  <c r="K620" i="7"/>
  <c r="E619" i="7"/>
  <c r="F619" i="7" s="1"/>
  <c r="L619" i="7" s="1"/>
  <c r="H619" i="7"/>
  <c r="J619" i="7"/>
  <c r="F618" i="7"/>
  <c r="L618" i="7" s="1"/>
  <c r="H618" i="7"/>
  <c r="J618" i="7"/>
  <c r="K618" i="7"/>
  <c r="F617" i="7"/>
  <c r="H617" i="7"/>
  <c r="J617" i="7"/>
  <c r="L617" i="7" s="1"/>
  <c r="K617" i="7"/>
  <c r="F614" i="7"/>
  <c r="H614" i="7"/>
  <c r="F106" i="8" s="1"/>
  <c r="G23" i="7" s="1"/>
  <c r="H23" i="7" s="1"/>
  <c r="F613" i="7"/>
  <c r="H613" i="7"/>
  <c r="F611" i="7"/>
  <c r="H611" i="7"/>
  <c r="J611" i="7"/>
  <c r="K611" i="7"/>
  <c r="F610" i="7"/>
  <c r="H610" i="7"/>
  <c r="J610" i="7"/>
  <c r="K610" i="7"/>
  <c r="F607" i="7"/>
  <c r="H607" i="7"/>
  <c r="F105" i="8" s="1"/>
  <c r="G22" i="7" s="1"/>
  <c r="H22" i="7" s="1"/>
  <c r="F606" i="7"/>
  <c r="H606" i="7"/>
  <c r="F604" i="7"/>
  <c r="H604" i="7"/>
  <c r="J604" i="7"/>
  <c r="K604" i="7"/>
  <c r="F603" i="7"/>
  <c r="H603" i="7"/>
  <c r="J603" i="7"/>
  <c r="K603" i="7"/>
  <c r="F600" i="7"/>
  <c r="E104" i="8" s="1"/>
  <c r="E11" i="7" s="1"/>
  <c r="H600" i="7"/>
  <c r="F104" i="8" s="1"/>
  <c r="G11" i="7" s="1"/>
  <c r="H11" i="7" s="1"/>
  <c r="F599" i="7"/>
  <c r="H599" i="7"/>
  <c r="J599" i="7"/>
  <c r="K599" i="7"/>
  <c r="F598" i="7"/>
  <c r="L598" i="7" s="1"/>
  <c r="H598" i="7"/>
  <c r="J598" i="7"/>
  <c r="J600" i="7" s="1"/>
  <c r="G104" i="8" s="1"/>
  <c r="I11" i="7" s="1"/>
  <c r="J11" i="7" s="1"/>
  <c r="K598" i="7"/>
  <c r="F595" i="7"/>
  <c r="H595" i="7"/>
  <c r="F103" i="8" s="1"/>
  <c r="J595" i="7"/>
  <c r="G103" i="8" s="1"/>
  <c r="F594" i="7"/>
  <c r="H594" i="7"/>
  <c r="J594" i="7"/>
  <c r="K594" i="7"/>
  <c r="H591" i="7"/>
  <c r="F102" i="8" s="1"/>
  <c r="J591" i="7"/>
  <c r="G102" i="8" s="1"/>
  <c r="F590" i="7"/>
  <c r="L590" i="7" s="1"/>
  <c r="H590" i="7"/>
  <c r="J590" i="7"/>
  <c r="K590" i="7"/>
  <c r="H582" i="7"/>
  <c r="J582" i="7"/>
  <c r="F579" i="7"/>
  <c r="H579" i="7"/>
  <c r="F578" i="7"/>
  <c r="H578" i="7"/>
  <c r="E582" i="7" s="1"/>
  <c r="F582" i="7" s="1"/>
  <c r="J578" i="7"/>
  <c r="K578" i="7"/>
  <c r="E573" i="7"/>
  <c r="F573" i="7" s="1"/>
  <c r="L573" i="7" s="1"/>
  <c r="H573" i="7"/>
  <c r="J573" i="7"/>
  <c r="F572" i="7"/>
  <c r="H572" i="7"/>
  <c r="J572" i="7"/>
  <c r="F571" i="7"/>
  <c r="H571" i="7"/>
  <c r="J571" i="7"/>
  <c r="K571" i="7"/>
  <c r="F567" i="7"/>
  <c r="H567" i="7"/>
  <c r="J567" i="7"/>
  <c r="K567" i="7"/>
  <c r="F566" i="7"/>
  <c r="H566" i="7"/>
  <c r="J566" i="7"/>
  <c r="K566" i="7"/>
  <c r="J562" i="7"/>
  <c r="G97" i="8" s="1"/>
  <c r="H561" i="7"/>
  <c r="J561" i="7"/>
  <c r="F560" i="7"/>
  <c r="H560" i="7"/>
  <c r="J560" i="7"/>
  <c r="K560" i="7"/>
  <c r="F559" i="7"/>
  <c r="H559" i="7"/>
  <c r="J559" i="7"/>
  <c r="K559" i="7"/>
  <c r="H556" i="7"/>
  <c r="F96" i="8" s="1"/>
  <c r="J556" i="7"/>
  <c r="G96" i="8" s="1"/>
  <c r="F555" i="7"/>
  <c r="L555" i="7" s="1"/>
  <c r="H555" i="7"/>
  <c r="J555" i="7"/>
  <c r="K555" i="7"/>
  <c r="F554" i="7"/>
  <c r="H554" i="7"/>
  <c r="J554" i="7"/>
  <c r="K554" i="7"/>
  <c r="F540" i="7"/>
  <c r="L540" i="7" s="1"/>
  <c r="H540" i="7"/>
  <c r="J540" i="7"/>
  <c r="K540" i="7"/>
  <c r="F535" i="7"/>
  <c r="H535" i="7"/>
  <c r="J535" i="7"/>
  <c r="K535" i="7"/>
  <c r="F530" i="7"/>
  <c r="H530" i="7"/>
  <c r="J530" i="7"/>
  <c r="K530" i="7"/>
  <c r="F525" i="7"/>
  <c r="H525" i="7"/>
  <c r="J525" i="7"/>
  <c r="K525" i="7"/>
  <c r="F520" i="7"/>
  <c r="H520" i="7"/>
  <c r="J520" i="7"/>
  <c r="K520" i="7"/>
  <c r="F515" i="7"/>
  <c r="H515" i="7"/>
  <c r="J515" i="7"/>
  <c r="K515" i="7"/>
  <c r="F510" i="7"/>
  <c r="H510" i="7"/>
  <c r="J510" i="7"/>
  <c r="K510" i="7"/>
  <c r="F505" i="7"/>
  <c r="H505" i="7"/>
  <c r="J505" i="7"/>
  <c r="K505" i="7"/>
  <c r="F500" i="7"/>
  <c r="H500" i="7"/>
  <c r="J500" i="7"/>
  <c r="K500" i="7"/>
  <c r="F495" i="7"/>
  <c r="H495" i="7"/>
  <c r="J495" i="7"/>
  <c r="K495" i="7"/>
  <c r="F489" i="7"/>
  <c r="H489" i="7"/>
  <c r="J489" i="7"/>
  <c r="L489" i="7" s="1"/>
  <c r="K489" i="7"/>
  <c r="F488" i="7"/>
  <c r="H488" i="7"/>
  <c r="J488" i="7"/>
  <c r="K488" i="7"/>
  <c r="F483" i="7"/>
  <c r="H483" i="7"/>
  <c r="J483" i="7"/>
  <c r="K483" i="7"/>
  <c r="F482" i="7"/>
  <c r="H482" i="7"/>
  <c r="J482" i="7"/>
  <c r="K482" i="7"/>
  <c r="F477" i="7"/>
  <c r="H477" i="7"/>
  <c r="J477" i="7"/>
  <c r="K477" i="7"/>
  <c r="F472" i="7"/>
  <c r="H472" i="7"/>
  <c r="J472" i="7"/>
  <c r="K472" i="7"/>
  <c r="F471" i="7"/>
  <c r="H471" i="7"/>
  <c r="J471" i="7"/>
  <c r="K471" i="7"/>
  <c r="F468" i="7"/>
  <c r="E79" i="8" s="1"/>
  <c r="H468" i="7"/>
  <c r="F79" i="8" s="1"/>
  <c r="F467" i="7"/>
  <c r="H467" i="7"/>
  <c r="J467" i="7"/>
  <c r="K467" i="7"/>
  <c r="F466" i="7"/>
  <c r="H466" i="7"/>
  <c r="J466" i="7"/>
  <c r="K466" i="7"/>
  <c r="F465" i="7"/>
  <c r="H465" i="7"/>
  <c r="J465" i="7"/>
  <c r="K465" i="7"/>
  <c r="F464" i="7"/>
  <c r="L464" i="7" s="1"/>
  <c r="H464" i="7"/>
  <c r="J464" i="7"/>
  <c r="K464" i="7"/>
  <c r="F463" i="7"/>
  <c r="H463" i="7"/>
  <c r="J463" i="7"/>
  <c r="K463" i="7"/>
  <c r="F458" i="7"/>
  <c r="H458" i="7"/>
  <c r="J458" i="7"/>
  <c r="K458" i="7"/>
  <c r="E398" i="7"/>
  <c r="K398" i="7" s="1"/>
  <c r="H398" i="7"/>
  <c r="J398" i="7"/>
  <c r="F397" i="7"/>
  <c r="H397" i="7"/>
  <c r="J397" i="7"/>
  <c r="K397" i="7"/>
  <c r="H392" i="7"/>
  <c r="J392" i="7"/>
  <c r="F391" i="7"/>
  <c r="H391" i="7"/>
  <c r="J391" i="7"/>
  <c r="K391" i="7"/>
  <c r="F387" i="7"/>
  <c r="H387" i="7"/>
  <c r="F66" i="8" s="1"/>
  <c r="J387" i="7"/>
  <c r="G66" i="8" s="1"/>
  <c r="F386" i="7"/>
  <c r="H386" i="7"/>
  <c r="J386" i="7"/>
  <c r="K386" i="7"/>
  <c r="F376" i="7"/>
  <c r="H376" i="7"/>
  <c r="J376" i="7"/>
  <c r="L376" i="7" s="1"/>
  <c r="K376" i="7"/>
  <c r="F375" i="7"/>
  <c r="H375" i="7"/>
  <c r="J375" i="7"/>
  <c r="K375" i="7"/>
  <c r="F373" i="7"/>
  <c r="H373" i="7"/>
  <c r="J373" i="7"/>
  <c r="K373" i="7"/>
  <c r="F368" i="7"/>
  <c r="H368" i="7"/>
  <c r="J368" i="7"/>
  <c r="K368" i="7"/>
  <c r="F363" i="7"/>
  <c r="H363" i="7"/>
  <c r="J363" i="7"/>
  <c r="K363" i="7"/>
  <c r="F359" i="7"/>
  <c r="H359" i="7"/>
  <c r="J359" i="7"/>
  <c r="K359" i="7"/>
  <c r="F357" i="7"/>
  <c r="H357" i="7"/>
  <c r="J357" i="7"/>
  <c r="K357" i="7"/>
  <c r="J354" i="7"/>
  <c r="F353" i="7"/>
  <c r="F354" i="7" s="1"/>
  <c r="H353" i="7"/>
  <c r="H354" i="7" s="1"/>
  <c r="F59" i="8" s="1"/>
  <c r="J353" i="7"/>
  <c r="K353" i="7"/>
  <c r="G59" i="8"/>
  <c r="H346" i="7"/>
  <c r="F57" i="8" s="1"/>
  <c r="F345" i="7"/>
  <c r="H345" i="7"/>
  <c r="I345" i="7"/>
  <c r="K345" i="7" s="1"/>
  <c r="F344" i="7"/>
  <c r="F346" i="7" s="1"/>
  <c r="H344" i="7"/>
  <c r="J344" i="7"/>
  <c r="K344" i="7"/>
  <c r="E329" i="7"/>
  <c r="F329" i="7" s="1"/>
  <c r="L329" i="7" s="1"/>
  <c r="H329" i="7"/>
  <c r="J329" i="7"/>
  <c r="F328" i="7"/>
  <c r="L328" i="7" s="1"/>
  <c r="H328" i="7"/>
  <c r="J328" i="7"/>
  <c r="F323" i="7"/>
  <c r="H323" i="7"/>
  <c r="J323" i="7"/>
  <c r="K323" i="7"/>
  <c r="F322" i="7"/>
  <c r="H322" i="7"/>
  <c r="J322" i="7"/>
  <c r="K322" i="7"/>
  <c r="F321" i="7"/>
  <c r="H321" i="7"/>
  <c r="J321" i="7"/>
  <c r="K321" i="7"/>
  <c r="F320" i="7"/>
  <c r="H320" i="7"/>
  <c r="J320" i="7"/>
  <c r="F319" i="7"/>
  <c r="H319" i="7"/>
  <c r="J319" i="7"/>
  <c r="K319" i="7"/>
  <c r="F318" i="7"/>
  <c r="H318" i="7"/>
  <c r="J318" i="7"/>
  <c r="K318" i="7"/>
  <c r="F317" i="7"/>
  <c r="H317" i="7"/>
  <c r="J317" i="7"/>
  <c r="K317" i="7"/>
  <c r="F316" i="7"/>
  <c r="H316" i="7"/>
  <c r="J316" i="7"/>
  <c r="K316" i="7"/>
  <c r="F315" i="7"/>
  <c r="H315" i="7"/>
  <c r="J315" i="7"/>
  <c r="K315" i="7"/>
  <c r="F310" i="7"/>
  <c r="H310" i="7"/>
  <c r="J310" i="7"/>
  <c r="K310" i="7"/>
  <c r="F309" i="7"/>
  <c r="H309" i="7"/>
  <c r="J309" i="7"/>
  <c r="K309" i="7"/>
  <c r="F308" i="7"/>
  <c r="H308" i="7"/>
  <c r="J308" i="7"/>
  <c r="K308" i="7"/>
  <c r="F307" i="7"/>
  <c r="H307" i="7"/>
  <c r="J307" i="7"/>
  <c r="F306" i="7"/>
  <c r="H306" i="7"/>
  <c r="J306" i="7"/>
  <c r="K306" i="7"/>
  <c r="F305" i="7"/>
  <c r="H305" i="7"/>
  <c r="J305" i="7"/>
  <c r="K305" i="7"/>
  <c r="F304" i="7"/>
  <c r="J304" i="7"/>
  <c r="K304" i="7"/>
  <c r="F303" i="7"/>
  <c r="J303" i="7"/>
  <c r="F302" i="7"/>
  <c r="H302" i="7"/>
  <c r="J302" i="7"/>
  <c r="K302" i="7"/>
  <c r="E297" i="7"/>
  <c r="F297" i="7" s="1"/>
  <c r="L297" i="7" s="1"/>
  <c r="H297" i="7"/>
  <c r="J297" i="7"/>
  <c r="F296" i="7"/>
  <c r="H296" i="7"/>
  <c r="J296" i="7"/>
  <c r="K296" i="7"/>
  <c r="E291" i="7"/>
  <c r="F291" i="7" s="1"/>
  <c r="L291" i="7" s="1"/>
  <c r="H291" i="7"/>
  <c r="J291" i="7"/>
  <c r="F290" i="7"/>
  <c r="J290" i="7"/>
  <c r="K290" i="7"/>
  <c r="E285" i="7"/>
  <c r="F285" i="7" s="1"/>
  <c r="L285" i="7" s="1"/>
  <c r="H285" i="7"/>
  <c r="J285" i="7"/>
  <c r="F284" i="7"/>
  <c r="E279" i="7"/>
  <c r="F279" i="7" s="1"/>
  <c r="L279" i="7" s="1"/>
  <c r="H279" i="7"/>
  <c r="J279" i="7"/>
  <c r="F278" i="7"/>
  <c r="H278" i="7"/>
  <c r="J278" i="7"/>
  <c r="K278" i="7"/>
  <c r="F273" i="7"/>
  <c r="H273" i="7"/>
  <c r="J273" i="7"/>
  <c r="K273" i="7"/>
  <c r="F272" i="7"/>
  <c r="H272" i="7"/>
  <c r="J272" i="7"/>
  <c r="K272" i="7"/>
  <c r="F271" i="7"/>
  <c r="H271" i="7"/>
  <c r="J271" i="7"/>
  <c r="K271" i="7"/>
  <c r="F266" i="7"/>
  <c r="J266" i="7"/>
  <c r="F265" i="7"/>
  <c r="H265" i="7"/>
  <c r="J265" i="7"/>
  <c r="K265" i="7"/>
  <c r="F264" i="7"/>
  <c r="L264" i="7" s="1"/>
  <c r="H264" i="7"/>
  <c r="J264" i="7"/>
  <c r="K264" i="7"/>
  <c r="F259" i="7"/>
  <c r="H259" i="7"/>
  <c r="J259" i="7"/>
  <c r="K259" i="7"/>
  <c r="F254" i="7"/>
  <c r="H254" i="7"/>
  <c r="J254" i="7"/>
  <c r="K254" i="7"/>
  <c r="F249" i="7"/>
  <c r="H249" i="7"/>
  <c r="J249" i="7"/>
  <c r="K249" i="7"/>
  <c r="F244" i="7"/>
  <c r="H244" i="7"/>
  <c r="J244" i="7"/>
  <c r="K244" i="7"/>
  <c r="F243" i="7"/>
  <c r="H243" i="7"/>
  <c r="J243" i="7"/>
  <c r="K243" i="7"/>
  <c r="F237" i="7"/>
  <c r="H237" i="7"/>
  <c r="J237" i="7"/>
  <c r="K237" i="7"/>
  <c r="F232" i="7"/>
  <c r="L232" i="7" s="1"/>
  <c r="H232" i="7"/>
  <c r="J232" i="7"/>
  <c r="K232" i="7"/>
  <c r="F227" i="7"/>
  <c r="H227" i="7"/>
  <c r="J227" i="7"/>
  <c r="K227" i="7"/>
  <c r="F222" i="7"/>
  <c r="H222" i="7"/>
  <c r="J222" i="7"/>
  <c r="K222" i="7"/>
  <c r="F217" i="7"/>
  <c r="L217" i="7" s="1"/>
  <c r="H217" i="7"/>
  <c r="J217" i="7"/>
  <c r="K217" i="7"/>
  <c r="F212" i="7"/>
  <c r="H212" i="7"/>
  <c r="J212" i="7"/>
  <c r="K212" i="7"/>
  <c r="F207" i="7"/>
  <c r="H207" i="7"/>
  <c r="J207" i="7"/>
  <c r="K207" i="7"/>
  <c r="H204" i="7"/>
  <c r="F34" i="8" s="1"/>
  <c r="J204" i="7"/>
  <c r="G34" i="8" s="1"/>
  <c r="F203" i="7"/>
  <c r="H203" i="7"/>
  <c r="J203" i="7"/>
  <c r="K203" i="7"/>
  <c r="E202" i="7"/>
  <c r="F202" i="7" s="1"/>
  <c r="L202" i="7" s="1"/>
  <c r="H202" i="7"/>
  <c r="J202" i="7"/>
  <c r="F201" i="7"/>
  <c r="H201" i="7"/>
  <c r="J201" i="7"/>
  <c r="K201" i="7"/>
  <c r="E196" i="7"/>
  <c r="K196" i="7" s="1"/>
  <c r="H196" i="7"/>
  <c r="J196" i="7"/>
  <c r="F195" i="7"/>
  <c r="H195" i="7"/>
  <c r="J195" i="7"/>
  <c r="K195" i="7"/>
  <c r="F191" i="7"/>
  <c r="H191" i="7"/>
  <c r="J191" i="7"/>
  <c r="K191" i="7"/>
  <c r="E189" i="7"/>
  <c r="F189" i="7" s="1"/>
  <c r="L189" i="7" s="1"/>
  <c r="H189" i="7"/>
  <c r="J189" i="7"/>
  <c r="F188" i="7"/>
  <c r="H188" i="7"/>
  <c r="J188" i="7"/>
  <c r="K188" i="7"/>
  <c r="E182" i="7"/>
  <c r="F182" i="7" s="1"/>
  <c r="L182" i="7" s="1"/>
  <c r="H182" i="7"/>
  <c r="J182" i="7"/>
  <c r="F181" i="7"/>
  <c r="J181" i="7"/>
  <c r="K181" i="7"/>
  <c r="F178" i="7"/>
  <c r="H178" i="7"/>
  <c r="F30" i="8" s="1"/>
  <c r="J178" i="7"/>
  <c r="G30" i="8" s="1"/>
  <c r="F177" i="7"/>
  <c r="H177" i="7"/>
  <c r="J177" i="7"/>
  <c r="K177" i="7"/>
  <c r="E176" i="7"/>
  <c r="F176" i="7" s="1"/>
  <c r="L176" i="7" s="1"/>
  <c r="H176" i="7"/>
  <c r="J176" i="7"/>
  <c r="F175" i="7"/>
  <c r="H175" i="7"/>
  <c r="J175" i="7"/>
  <c r="K175" i="7"/>
  <c r="F170" i="7"/>
  <c r="J170" i="7"/>
  <c r="K170" i="7"/>
  <c r="F164" i="7"/>
  <c r="H164" i="7"/>
  <c r="J164" i="7"/>
  <c r="K164" i="7"/>
  <c r="F158" i="7"/>
  <c r="H158" i="7"/>
  <c r="K158" i="7"/>
  <c r="F154" i="7"/>
  <c r="H154" i="7"/>
  <c r="I154" i="7"/>
  <c r="J154" i="7" s="1"/>
  <c r="L154" i="7" s="1"/>
  <c r="F153" i="7"/>
  <c r="H153" i="7"/>
  <c r="J153" i="7"/>
  <c r="K153" i="7"/>
  <c r="H152" i="7"/>
  <c r="J152" i="7"/>
  <c r="F151" i="7"/>
  <c r="F150" i="7"/>
  <c r="L150" i="7" s="1"/>
  <c r="H150" i="7"/>
  <c r="J150" i="7"/>
  <c r="K150" i="7"/>
  <c r="F143" i="7"/>
  <c r="L143" i="7" s="1"/>
  <c r="H143" i="7"/>
  <c r="J143" i="7"/>
  <c r="K143" i="7"/>
  <c r="F141" i="7"/>
  <c r="H141" i="7"/>
  <c r="J141" i="7"/>
  <c r="K141" i="7"/>
  <c r="F135" i="7"/>
  <c r="H135" i="7"/>
  <c r="K135" i="7"/>
  <c r="F130" i="7"/>
  <c r="H130" i="7"/>
  <c r="J130" i="7"/>
  <c r="F124" i="7"/>
  <c r="F114" i="7"/>
  <c r="H114" i="7"/>
  <c r="J114" i="7"/>
  <c r="K114" i="7"/>
  <c r="F106" i="7"/>
  <c r="F103" i="7"/>
  <c r="H103" i="7"/>
  <c r="F19" i="8" s="1"/>
  <c r="F102" i="7"/>
  <c r="H102" i="7"/>
  <c r="F97" i="7"/>
  <c r="H97" i="7"/>
  <c r="F96" i="7"/>
  <c r="J96" i="7"/>
  <c r="F95" i="7"/>
  <c r="J95" i="7"/>
  <c r="K95" i="7"/>
  <c r="F94" i="7"/>
  <c r="J94" i="7"/>
  <c r="F89" i="7"/>
  <c r="H89" i="7"/>
  <c r="F88" i="7"/>
  <c r="H88" i="7"/>
  <c r="J88" i="7"/>
  <c r="K88" i="7"/>
  <c r="F87" i="7"/>
  <c r="H87" i="7"/>
  <c r="I89" i="7" s="1"/>
  <c r="J89" i="7" s="1"/>
  <c r="L89" i="7" s="1"/>
  <c r="J87" i="7"/>
  <c r="K87" i="7"/>
  <c r="F86" i="7"/>
  <c r="H86" i="7"/>
  <c r="F83" i="7"/>
  <c r="F82" i="7"/>
  <c r="H82" i="7"/>
  <c r="F81" i="7"/>
  <c r="J81" i="7"/>
  <c r="F78" i="7"/>
  <c r="F77" i="7"/>
  <c r="H77" i="7"/>
  <c r="F76" i="7"/>
  <c r="F75" i="7"/>
  <c r="J75" i="7"/>
  <c r="K75" i="7"/>
  <c r="F67" i="7"/>
  <c r="H67" i="7"/>
  <c r="J67" i="7"/>
  <c r="K67" i="7"/>
  <c r="F66" i="7"/>
  <c r="H66" i="7"/>
  <c r="J66" i="7"/>
  <c r="K66" i="7"/>
  <c r="F65" i="7"/>
  <c r="J65" i="7"/>
  <c r="F64" i="7"/>
  <c r="H64" i="7"/>
  <c r="J64" i="7"/>
  <c r="K64" i="7"/>
  <c r="F61" i="7"/>
  <c r="F60" i="7"/>
  <c r="H60" i="7"/>
  <c r="J60" i="7"/>
  <c r="K60" i="7"/>
  <c r="F59" i="7"/>
  <c r="H59" i="7"/>
  <c r="J59" i="7"/>
  <c r="K59" i="7"/>
  <c r="F58" i="7"/>
  <c r="H58" i="7"/>
  <c r="J58" i="7"/>
  <c r="K58" i="7"/>
  <c r="F57" i="7"/>
  <c r="H57" i="7"/>
  <c r="F56" i="7"/>
  <c r="H56" i="7"/>
  <c r="J56" i="7"/>
  <c r="K56" i="7"/>
  <c r="F55" i="7"/>
  <c r="H55" i="7"/>
  <c r="H61" i="7" s="1"/>
  <c r="F13" i="8" s="1"/>
  <c r="J55" i="7"/>
  <c r="K55" i="7"/>
  <c r="F44" i="7"/>
  <c r="H44" i="7"/>
  <c r="J44" i="7"/>
  <c r="K44" i="7"/>
  <c r="F41" i="7"/>
  <c r="H41" i="7"/>
  <c r="F10" i="8" s="1"/>
  <c r="J41" i="7"/>
  <c r="G10" i="8" s="1"/>
  <c r="F40" i="7"/>
  <c r="H40" i="7"/>
  <c r="J40" i="7"/>
  <c r="K40" i="7"/>
  <c r="F33" i="7"/>
  <c r="H33" i="7"/>
  <c r="F8" i="8" s="1"/>
  <c r="J33" i="7"/>
  <c r="G8" i="8" s="1"/>
  <c r="F32" i="7"/>
  <c r="H32" i="7"/>
  <c r="J32" i="7"/>
  <c r="K32" i="7"/>
  <c r="F29" i="7"/>
  <c r="E7" i="8" s="1"/>
  <c r="J29" i="7"/>
  <c r="G7" i="8" s="1"/>
  <c r="F28" i="7"/>
  <c r="J28" i="7"/>
  <c r="K28" i="7"/>
  <c r="F25" i="7"/>
  <c r="E6" i="8" s="1"/>
  <c r="H25" i="7"/>
  <c r="F24" i="7"/>
  <c r="H24" i="7"/>
  <c r="F21" i="7"/>
  <c r="H21" i="7"/>
  <c r="J21" i="7"/>
  <c r="K21" i="7"/>
  <c r="F18" i="7"/>
  <c r="F17" i="7"/>
  <c r="J17" i="7"/>
  <c r="K17" i="7"/>
  <c r="F16" i="7"/>
  <c r="H16" i="7"/>
  <c r="J16" i="7"/>
  <c r="J18" i="7" s="1"/>
  <c r="G5" i="8" s="1"/>
  <c r="K16" i="7"/>
  <c r="F15" i="7"/>
  <c r="H15" i="7"/>
  <c r="J15" i="7"/>
  <c r="K15" i="7"/>
  <c r="F10" i="7"/>
  <c r="H10" i="7"/>
  <c r="J10" i="7"/>
  <c r="K10" i="7"/>
  <c r="H9" i="7"/>
  <c r="J9" i="7"/>
  <c r="F8" i="7"/>
  <c r="H8" i="7"/>
  <c r="J8" i="7"/>
  <c r="K8" i="7"/>
  <c r="F7" i="7"/>
  <c r="H7" i="7"/>
  <c r="J7" i="7"/>
  <c r="K7" i="7"/>
  <c r="F6" i="7"/>
  <c r="H6" i="7"/>
  <c r="J6" i="7"/>
  <c r="K6" i="7"/>
  <c r="F5" i="7"/>
  <c r="H5" i="7"/>
  <c r="J5" i="7"/>
  <c r="K5" i="7"/>
  <c r="F493" i="9"/>
  <c r="H493" i="9"/>
  <c r="J493" i="9"/>
  <c r="K493" i="9"/>
  <c r="F492" i="9"/>
  <c r="H492" i="9"/>
  <c r="J492" i="9"/>
  <c r="K492" i="9"/>
  <c r="H491" i="9"/>
  <c r="J491" i="9"/>
  <c r="J490" i="9"/>
  <c r="H490" i="9"/>
  <c r="F490" i="9"/>
  <c r="F489" i="9"/>
  <c r="H489" i="9"/>
  <c r="J489" i="9"/>
  <c r="K489" i="9"/>
  <c r="F487" i="9"/>
  <c r="H487" i="9"/>
  <c r="J487" i="9"/>
  <c r="K487" i="9"/>
  <c r="F486" i="9"/>
  <c r="H486" i="9"/>
  <c r="J486" i="9"/>
  <c r="K486" i="9"/>
  <c r="F485" i="9"/>
  <c r="H485" i="9"/>
  <c r="J485" i="9"/>
  <c r="K485" i="9"/>
  <c r="F483" i="9"/>
  <c r="F484" i="9" s="1"/>
  <c r="H483" i="9"/>
  <c r="H484" i="9" s="1"/>
  <c r="J483" i="9"/>
  <c r="J484" i="9" s="1"/>
  <c r="K483" i="9"/>
  <c r="F482" i="9"/>
  <c r="H482" i="9"/>
  <c r="J482" i="9"/>
  <c r="K482" i="9"/>
  <c r="F480" i="9"/>
  <c r="H480" i="9"/>
  <c r="J480" i="9"/>
  <c r="K480" i="9"/>
  <c r="F479" i="9"/>
  <c r="H479" i="9"/>
  <c r="J479" i="9"/>
  <c r="L479" i="9" s="1"/>
  <c r="K479" i="9"/>
  <c r="F478" i="9"/>
  <c r="H478" i="9"/>
  <c r="L478" i="9" s="1"/>
  <c r="J478" i="9"/>
  <c r="K478" i="9"/>
  <c r="F477" i="9"/>
  <c r="H477" i="9"/>
  <c r="J477" i="9"/>
  <c r="K477" i="9"/>
  <c r="F476" i="9"/>
  <c r="H476" i="9"/>
  <c r="J476" i="9"/>
  <c r="K476" i="9"/>
  <c r="F475" i="9"/>
  <c r="H475" i="9"/>
  <c r="J475" i="9"/>
  <c r="K475" i="9"/>
  <c r="F474" i="9"/>
  <c r="H474" i="9"/>
  <c r="J474" i="9"/>
  <c r="K474" i="9"/>
  <c r="F473" i="9"/>
  <c r="H473" i="9"/>
  <c r="J473" i="9"/>
  <c r="K473" i="9"/>
  <c r="F472" i="9"/>
  <c r="H472" i="9"/>
  <c r="J472" i="9"/>
  <c r="K472" i="9"/>
  <c r="F471" i="9"/>
  <c r="H471" i="9"/>
  <c r="J471" i="9"/>
  <c r="K471" i="9"/>
  <c r="F470" i="9"/>
  <c r="H470" i="9"/>
  <c r="J470" i="9"/>
  <c r="K470" i="9"/>
  <c r="F469" i="9"/>
  <c r="H469" i="9"/>
  <c r="J469" i="9"/>
  <c r="K469" i="9"/>
  <c r="F468" i="9"/>
  <c r="H468" i="9"/>
  <c r="J468" i="9"/>
  <c r="K468" i="9"/>
  <c r="F467" i="9"/>
  <c r="H467" i="9"/>
  <c r="J467" i="9"/>
  <c r="K467" i="9"/>
  <c r="F448" i="9"/>
  <c r="H448" i="9"/>
  <c r="J448" i="9"/>
  <c r="K448" i="9"/>
  <c r="E447" i="9"/>
  <c r="F447" i="9" s="1"/>
  <c r="L447" i="9" s="1"/>
  <c r="H447" i="9"/>
  <c r="J447" i="9"/>
  <c r="F445" i="9"/>
  <c r="H445" i="9"/>
  <c r="H446" i="9" s="1"/>
  <c r="J445" i="9"/>
  <c r="J446" i="9" s="1"/>
  <c r="K445" i="9"/>
  <c r="F423" i="9"/>
  <c r="H423" i="9"/>
  <c r="H443" i="9" s="1"/>
  <c r="G24" i="10" s="1"/>
  <c r="H24" i="10" s="1"/>
  <c r="J423" i="9"/>
  <c r="J443" i="9" s="1"/>
  <c r="I24" i="10" s="1"/>
  <c r="J24" i="10" s="1"/>
  <c r="K423" i="9"/>
  <c r="F401" i="9"/>
  <c r="H401" i="9"/>
  <c r="H421" i="9" s="1"/>
  <c r="G23" i="10" s="1"/>
  <c r="H23" i="10" s="1"/>
  <c r="J401" i="9"/>
  <c r="J421" i="9" s="1"/>
  <c r="I23" i="10" s="1"/>
  <c r="J23" i="10" s="1"/>
  <c r="K401" i="9"/>
  <c r="F381" i="9"/>
  <c r="H381" i="9"/>
  <c r="H399" i="9" s="1"/>
  <c r="G22" i="10" s="1"/>
  <c r="H22" i="10" s="1"/>
  <c r="J381" i="9"/>
  <c r="K381" i="9"/>
  <c r="F380" i="9"/>
  <c r="H380" i="9"/>
  <c r="J380" i="9"/>
  <c r="K380" i="9"/>
  <c r="F379" i="9"/>
  <c r="H379" i="9"/>
  <c r="J379" i="9"/>
  <c r="K379" i="9"/>
  <c r="F366" i="9"/>
  <c r="H366" i="9"/>
  <c r="J366" i="9"/>
  <c r="K366" i="9"/>
  <c r="F365" i="9"/>
  <c r="H365" i="9"/>
  <c r="J365" i="9"/>
  <c r="K365" i="9"/>
  <c r="F364" i="9"/>
  <c r="H364" i="9"/>
  <c r="J364" i="9"/>
  <c r="K364" i="9"/>
  <c r="F363" i="9"/>
  <c r="H363" i="9"/>
  <c r="J363" i="9"/>
  <c r="K363" i="9"/>
  <c r="F362" i="9"/>
  <c r="H362" i="9"/>
  <c r="J362" i="9"/>
  <c r="K362" i="9"/>
  <c r="F361" i="9"/>
  <c r="H361" i="9"/>
  <c r="J361" i="9"/>
  <c r="K361" i="9"/>
  <c r="F360" i="9"/>
  <c r="H360" i="9"/>
  <c r="J360" i="9"/>
  <c r="K360" i="9"/>
  <c r="F359" i="9"/>
  <c r="H359" i="9"/>
  <c r="J359" i="9"/>
  <c r="K359" i="9"/>
  <c r="F358" i="9"/>
  <c r="H358" i="9"/>
  <c r="J358" i="9"/>
  <c r="K358" i="9"/>
  <c r="F357" i="9"/>
  <c r="H357" i="9"/>
  <c r="J357" i="9"/>
  <c r="K357" i="9"/>
  <c r="F344" i="9"/>
  <c r="H344" i="9"/>
  <c r="J344" i="9"/>
  <c r="K344" i="9"/>
  <c r="F343" i="9"/>
  <c r="L343" i="9" s="1"/>
  <c r="H343" i="9"/>
  <c r="J343" i="9"/>
  <c r="K343" i="9"/>
  <c r="F342" i="9"/>
  <c r="H342" i="9"/>
  <c r="J342" i="9"/>
  <c r="K342" i="9"/>
  <c r="F341" i="9"/>
  <c r="H341" i="9"/>
  <c r="J341" i="9"/>
  <c r="K341" i="9"/>
  <c r="F340" i="9"/>
  <c r="H340" i="9"/>
  <c r="J340" i="9"/>
  <c r="K340" i="9"/>
  <c r="F339" i="9"/>
  <c r="H339" i="9"/>
  <c r="J339" i="9"/>
  <c r="K339" i="9"/>
  <c r="F338" i="9"/>
  <c r="H338" i="9"/>
  <c r="J338" i="9"/>
  <c r="K338" i="9"/>
  <c r="F337" i="9"/>
  <c r="H337" i="9"/>
  <c r="J337" i="9"/>
  <c r="K337" i="9"/>
  <c r="F336" i="9"/>
  <c r="H336" i="9"/>
  <c r="J336" i="9"/>
  <c r="K336" i="9"/>
  <c r="F335" i="9"/>
  <c r="H335" i="9"/>
  <c r="J335" i="9"/>
  <c r="K335" i="9"/>
  <c r="F315" i="9"/>
  <c r="H315" i="9"/>
  <c r="J315" i="9"/>
  <c r="K315" i="9"/>
  <c r="F314" i="9"/>
  <c r="H314" i="9"/>
  <c r="J314" i="9"/>
  <c r="K314" i="9"/>
  <c r="F313" i="9"/>
  <c r="H313" i="9"/>
  <c r="J313" i="9"/>
  <c r="K313" i="9"/>
  <c r="F312" i="9"/>
  <c r="L312" i="9" s="1"/>
  <c r="H312" i="9"/>
  <c r="J312" i="9"/>
  <c r="K312" i="9"/>
  <c r="F311" i="9"/>
  <c r="H311" i="9"/>
  <c r="J311" i="9"/>
  <c r="K311" i="9"/>
  <c r="F307" i="9"/>
  <c r="H307" i="9"/>
  <c r="J307" i="9"/>
  <c r="K307" i="9"/>
  <c r="F306" i="9"/>
  <c r="H306" i="9"/>
  <c r="J306" i="9"/>
  <c r="K306" i="9"/>
  <c r="F305" i="9"/>
  <c r="H305" i="9"/>
  <c r="J305" i="9"/>
  <c r="K305" i="9"/>
  <c r="F279" i="9"/>
  <c r="H279" i="9"/>
  <c r="J279" i="9"/>
  <c r="K279" i="9"/>
  <c r="F278" i="9"/>
  <c r="H278" i="9"/>
  <c r="J278" i="9"/>
  <c r="K278" i="9"/>
  <c r="F277" i="9"/>
  <c r="H277" i="9"/>
  <c r="J277" i="9"/>
  <c r="K277" i="9"/>
  <c r="F276" i="9"/>
  <c r="H276" i="9"/>
  <c r="J276" i="9"/>
  <c r="K276" i="9"/>
  <c r="F275" i="9"/>
  <c r="H275" i="9"/>
  <c r="J275" i="9"/>
  <c r="K275" i="9"/>
  <c r="F274" i="9"/>
  <c r="H274" i="9"/>
  <c r="J274" i="9"/>
  <c r="K274" i="9"/>
  <c r="F273" i="9"/>
  <c r="H273" i="9"/>
  <c r="J273" i="9"/>
  <c r="K273" i="9"/>
  <c r="F272" i="9"/>
  <c r="H272" i="9"/>
  <c r="J272" i="9"/>
  <c r="K272" i="9"/>
  <c r="F271" i="9"/>
  <c r="H271" i="9"/>
  <c r="J271" i="9"/>
  <c r="K271" i="9"/>
  <c r="F270" i="9"/>
  <c r="H270" i="9"/>
  <c r="J270" i="9"/>
  <c r="K270" i="9"/>
  <c r="F269" i="9"/>
  <c r="H269" i="9"/>
  <c r="J269" i="9"/>
  <c r="K269" i="9"/>
  <c r="F261" i="9"/>
  <c r="H261" i="9"/>
  <c r="J261" i="9"/>
  <c r="K261" i="9"/>
  <c r="F260" i="9"/>
  <c r="H260" i="9"/>
  <c r="J260" i="9"/>
  <c r="K260" i="9"/>
  <c r="F259" i="9"/>
  <c r="H259" i="9"/>
  <c r="F258" i="9"/>
  <c r="H258" i="9"/>
  <c r="J258" i="9"/>
  <c r="L258" i="9" s="1"/>
  <c r="K258" i="9"/>
  <c r="F257" i="9"/>
  <c r="H257" i="9"/>
  <c r="J257" i="9"/>
  <c r="F256" i="9"/>
  <c r="H256" i="9"/>
  <c r="J256" i="9"/>
  <c r="K256" i="9"/>
  <c r="F255" i="9"/>
  <c r="H255" i="9"/>
  <c r="J255" i="9"/>
  <c r="K255" i="9"/>
  <c r="F254" i="9"/>
  <c r="H254" i="9"/>
  <c r="J254" i="9"/>
  <c r="K254" i="9"/>
  <c r="F253" i="9"/>
  <c r="H253" i="9"/>
  <c r="J253" i="9"/>
  <c r="K253" i="9"/>
  <c r="F252" i="9"/>
  <c r="H252" i="9"/>
  <c r="J252" i="9"/>
  <c r="K252" i="9"/>
  <c r="F251" i="9"/>
  <c r="H251" i="9"/>
  <c r="F250" i="9"/>
  <c r="L250" i="9" s="1"/>
  <c r="H250" i="9"/>
  <c r="J250" i="9"/>
  <c r="K250" i="9"/>
  <c r="F228" i="9"/>
  <c r="H228" i="9"/>
  <c r="J228" i="9"/>
  <c r="K228" i="9"/>
  <c r="F227" i="9"/>
  <c r="H227" i="9"/>
  <c r="J227" i="9"/>
  <c r="K227" i="9"/>
  <c r="F226" i="9"/>
  <c r="H226" i="9"/>
  <c r="J226" i="9"/>
  <c r="K226" i="9"/>
  <c r="F225" i="9"/>
  <c r="H225" i="9"/>
  <c r="J225" i="9"/>
  <c r="K225" i="9"/>
  <c r="F210" i="9"/>
  <c r="H210" i="9"/>
  <c r="J210" i="9"/>
  <c r="K210" i="9"/>
  <c r="F209" i="9"/>
  <c r="H209" i="9"/>
  <c r="J209" i="9"/>
  <c r="K209" i="9"/>
  <c r="F208" i="9"/>
  <c r="H208" i="9"/>
  <c r="J208" i="9"/>
  <c r="K208" i="9"/>
  <c r="F207" i="9"/>
  <c r="H207" i="9"/>
  <c r="J207" i="9"/>
  <c r="K207" i="9"/>
  <c r="F206" i="9"/>
  <c r="H206" i="9"/>
  <c r="J206" i="9"/>
  <c r="K206" i="9"/>
  <c r="F205" i="9"/>
  <c r="H205" i="9"/>
  <c r="J205" i="9"/>
  <c r="K205" i="9"/>
  <c r="F204" i="9"/>
  <c r="H204" i="9"/>
  <c r="J204" i="9"/>
  <c r="K204" i="9"/>
  <c r="F203" i="9"/>
  <c r="H203" i="9"/>
  <c r="J203" i="9"/>
  <c r="K203" i="9"/>
  <c r="F183" i="9"/>
  <c r="H183" i="9"/>
  <c r="J183" i="9"/>
  <c r="K183" i="9"/>
  <c r="F182" i="9"/>
  <c r="H182" i="9"/>
  <c r="J182" i="9"/>
  <c r="K182" i="9"/>
  <c r="F181" i="9"/>
  <c r="H181" i="9"/>
  <c r="J181" i="9"/>
  <c r="K181" i="9"/>
  <c r="F163" i="9"/>
  <c r="L163" i="9" s="1"/>
  <c r="H163" i="9"/>
  <c r="J163" i="9"/>
  <c r="K163" i="9"/>
  <c r="F162" i="9"/>
  <c r="H162" i="9"/>
  <c r="J162" i="9"/>
  <c r="K162" i="9"/>
  <c r="F161" i="9"/>
  <c r="H161" i="9"/>
  <c r="J161" i="9"/>
  <c r="K161" i="9"/>
  <c r="F160" i="9"/>
  <c r="H160" i="9"/>
  <c r="J160" i="9"/>
  <c r="K160" i="9"/>
  <c r="F159" i="9"/>
  <c r="H159" i="9"/>
  <c r="J159" i="9"/>
  <c r="K159" i="9"/>
  <c r="F158" i="9"/>
  <c r="H158" i="9"/>
  <c r="J158" i="9"/>
  <c r="K158" i="9"/>
  <c r="F157" i="9"/>
  <c r="H157" i="9"/>
  <c r="J157" i="9"/>
  <c r="K157" i="9"/>
  <c r="F156" i="9"/>
  <c r="H156" i="9"/>
  <c r="J156" i="9"/>
  <c r="K156" i="9"/>
  <c r="F155" i="9"/>
  <c r="H155" i="9"/>
  <c r="J155" i="9"/>
  <c r="K155" i="9"/>
  <c r="F154" i="9"/>
  <c r="H154" i="9"/>
  <c r="J154" i="9"/>
  <c r="K154" i="9"/>
  <c r="F153" i="9"/>
  <c r="H153" i="9"/>
  <c r="J153" i="9"/>
  <c r="K153" i="9"/>
  <c r="F152" i="9"/>
  <c r="H152" i="9"/>
  <c r="J152" i="9"/>
  <c r="K152" i="9"/>
  <c r="F151" i="9"/>
  <c r="H151" i="9"/>
  <c r="J151" i="9"/>
  <c r="K151" i="9"/>
  <c r="F150" i="9"/>
  <c r="H150" i="9"/>
  <c r="J150" i="9"/>
  <c r="K150" i="9"/>
  <c r="F149" i="9"/>
  <c r="H149" i="9"/>
  <c r="J149" i="9"/>
  <c r="K149" i="9"/>
  <c r="F148" i="9"/>
  <c r="H148" i="9"/>
  <c r="J148" i="9"/>
  <c r="K148" i="9"/>
  <c r="F147" i="9"/>
  <c r="H147" i="9"/>
  <c r="J147" i="9"/>
  <c r="K147" i="9"/>
  <c r="F146" i="9"/>
  <c r="H146" i="9"/>
  <c r="J146" i="9"/>
  <c r="K146" i="9"/>
  <c r="F145" i="9"/>
  <c r="H145" i="9"/>
  <c r="J145" i="9"/>
  <c r="K145" i="9"/>
  <c r="F144" i="9"/>
  <c r="H144" i="9"/>
  <c r="J144" i="9"/>
  <c r="K144" i="9"/>
  <c r="F143" i="9"/>
  <c r="H143" i="9"/>
  <c r="J143" i="9"/>
  <c r="K143" i="9"/>
  <c r="F142" i="9"/>
  <c r="H142" i="9"/>
  <c r="J142" i="9"/>
  <c r="K142" i="9"/>
  <c r="F141" i="9"/>
  <c r="H141" i="9"/>
  <c r="J141" i="9"/>
  <c r="K141" i="9"/>
  <c r="F140" i="9"/>
  <c r="H140" i="9"/>
  <c r="J140" i="9"/>
  <c r="K140" i="9"/>
  <c r="F139" i="9"/>
  <c r="H139" i="9"/>
  <c r="J139" i="9"/>
  <c r="K139" i="9"/>
  <c r="F138" i="9"/>
  <c r="H138" i="9"/>
  <c r="J138" i="9"/>
  <c r="K138" i="9"/>
  <c r="F137" i="9"/>
  <c r="H137" i="9"/>
  <c r="J137" i="9"/>
  <c r="K137" i="9"/>
  <c r="F117" i="9"/>
  <c r="H117" i="9"/>
  <c r="J117" i="9"/>
  <c r="K117" i="9"/>
  <c r="F116" i="9"/>
  <c r="H116" i="9"/>
  <c r="J116" i="9"/>
  <c r="K116" i="9"/>
  <c r="F115" i="9"/>
  <c r="H115" i="9"/>
  <c r="J115" i="9"/>
  <c r="K115" i="9"/>
  <c r="F95" i="9"/>
  <c r="H95" i="9"/>
  <c r="J95" i="9"/>
  <c r="K95" i="9"/>
  <c r="F94" i="9"/>
  <c r="H94" i="9"/>
  <c r="J94" i="9"/>
  <c r="K94" i="9"/>
  <c r="F93" i="9"/>
  <c r="H93" i="9"/>
  <c r="J93" i="9"/>
  <c r="K93" i="9"/>
  <c r="F80" i="9"/>
  <c r="H80" i="9"/>
  <c r="J80" i="9"/>
  <c r="K80" i="9"/>
  <c r="F79" i="9"/>
  <c r="H79" i="9"/>
  <c r="J79" i="9"/>
  <c r="K79" i="9"/>
  <c r="F78" i="9"/>
  <c r="H78" i="9"/>
  <c r="J78" i="9"/>
  <c r="K78" i="9"/>
  <c r="F77" i="9"/>
  <c r="H77" i="9"/>
  <c r="J77" i="9"/>
  <c r="K77" i="9"/>
  <c r="F76" i="9"/>
  <c r="H76" i="9"/>
  <c r="J76" i="9"/>
  <c r="K76" i="9"/>
  <c r="F75" i="9"/>
  <c r="H75" i="9"/>
  <c r="J75" i="9"/>
  <c r="K75" i="9"/>
  <c r="F74" i="9"/>
  <c r="H74" i="9"/>
  <c r="J74" i="9"/>
  <c r="K74" i="9"/>
  <c r="F73" i="9"/>
  <c r="H73" i="9"/>
  <c r="J73" i="9"/>
  <c r="K73" i="9"/>
  <c r="F72" i="9"/>
  <c r="H72" i="9"/>
  <c r="J72" i="9"/>
  <c r="K72" i="9"/>
  <c r="F71" i="9"/>
  <c r="H71" i="9"/>
  <c r="J71" i="9"/>
  <c r="K71" i="9"/>
  <c r="F58" i="9"/>
  <c r="H58" i="9"/>
  <c r="J58" i="9"/>
  <c r="K58" i="9"/>
  <c r="F57" i="9"/>
  <c r="H57" i="9"/>
  <c r="J57" i="9"/>
  <c r="K57" i="9"/>
  <c r="F56" i="9"/>
  <c r="L56" i="9" s="1"/>
  <c r="H56" i="9"/>
  <c r="J56" i="9"/>
  <c r="K56" i="9"/>
  <c r="F55" i="9"/>
  <c r="H55" i="9"/>
  <c r="J55" i="9"/>
  <c r="K55" i="9"/>
  <c r="F54" i="9"/>
  <c r="H54" i="9"/>
  <c r="J54" i="9"/>
  <c r="K54" i="9"/>
  <c r="F53" i="9"/>
  <c r="H53" i="9"/>
  <c r="J53" i="9"/>
  <c r="K53" i="9"/>
  <c r="F52" i="9"/>
  <c r="H52" i="9"/>
  <c r="J52" i="9"/>
  <c r="K52" i="9"/>
  <c r="F51" i="9"/>
  <c r="H51" i="9"/>
  <c r="J51" i="9"/>
  <c r="K51" i="9"/>
  <c r="F50" i="9"/>
  <c r="H50" i="9"/>
  <c r="J50" i="9"/>
  <c r="K50" i="9"/>
  <c r="F49" i="9"/>
  <c r="H49" i="9"/>
  <c r="J49" i="9"/>
  <c r="K49" i="9"/>
  <c r="F30" i="9"/>
  <c r="H30" i="9"/>
  <c r="J30" i="9"/>
  <c r="K30" i="9"/>
  <c r="F29" i="9"/>
  <c r="H29" i="9"/>
  <c r="J29" i="9"/>
  <c r="K29" i="9"/>
  <c r="F28" i="9"/>
  <c r="H28" i="9"/>
  <c r="J28" i="9"/>
  <c r="K28" i="9"/>
  <c r="F27" i="9"/>
  <c r="H27" i="9"/>
  <c r="J27" i="9"/>
  <c r="K27" i="9"/>
  <c r="F11" i="9"/>
  <c r="H11" i="9"/>
  <c r="K11" i="9"/>
  <c r="F10" i="9"/>
  <c r="J10" i="9"/>
  <c r="K10" i="9"/>
  <c r="F9" i="9"/>
  <c r="H9" i="9"/>
  <c r="J9" i="9"/>
  <c r="K9" i="9"/>
  <c r="F8" i="9"/>
  <c r="H8" i="9"/>
  <c r="J8" i="9"/>
  <c r="K8" i="9"/>
  <c r="F7" i="9"/>
  <c r="H7" i="9"/>
  <c r="J7" i="9"/>
  <c r="K7" i="9"/>
  <c r="F6" i="9"/>
  <c r="L6" i="9" s="1"/>
  <c r="H6" i="9"/>
  <c r="J6" i="9"/>
  <c r="K6" i="9"/>
  <c r="F5" i="9"/>
  <c r="H5" i="9"/>
  <c r="J5" i="9"/>
  <c r="K5" i="9"/>
  <c r="L493" i="9" l="1"/>
  <c r="L492" i="9"/>
  <c r="L489" i="9"/>
  <c r="L490" i="9" s="1"/>
  <c r="J488" i="9"/>
  <c r="H488" i="9"/>
  <c r="L487" i="9"/>
  <c r="L486" i="9"/>
  <c r="F488" i="9"/>
  <c r="L485" i="9"/>
  <c r="L488" i="9" s="1"/>
  <c r="L483" i="9"/>
  <c r="L482" i="9"/>
  <c r="L480" i="9"/>
  <c r="L477" i="9"/>
  <c r="L476" i="9"/>
  <c r="L475" i="9"/>
  <c r="L474" i="9"/>
  <c r="L473" i="9"/>
  <c r="L472" i="9"/>
  <c r="L471" i="9"/>
  <c r="L470" i="9"/>
  <c r="L469" i="9"/>
  <c r="L468" i="9"/>
  <c r="F481" i="9"/>
  <c r="J481" i="9"/>
  <c r="J509" i="9" s="1"/>
  <c r="I26" i="10" s="1"/>
  <c r="J26" i="10" s="1"/>
  <c r="H481" i="9"/>
  <c r="H509" i="9" s="1"/>
  <c r="G26" i="10" s="1"/>
  <c r="H26" i="10" s="1"/>
  <c r="E491" i="9"/>
  <c r="F491" i="9" s="1"/>
  <c r="L491" i="9" s="1"/>
  <c r="L467" i="9"/>
  <c r="L448" i="9"/>
  <c r="J465" i="9"/>
  <c r="I25" i="10" s="1"/>
  <c r="J25" i="10" s="1"/>
  <c r="H465" i="9"/>
  <c r="G25" i="10" s="1"/>
  <c r="H25" i="10" s="1"/>
  <c r="L445" i="9"/>
  <c r="F446" i="9"/>
  <c r="F465" i="9" s="1"/>
  <c r="E25" i="10" s="1"/>
  <c r="L423" i="9"/>
  <c r="L443" i="9" s="1"/>
  <c r="F443" i="9"/>
  <c r="E24" i="10" s="1"/>
  <c r="L401" i="9"/>
  <c r="L421" i="9" s="1"/>
  <c r="F421" i="9"/>
  <c r="E23" i="10" s="1"/>
  <c r="J399" i="9"/>
  <c r="I22" i="10" s="1"/>
  <c r="J22" i="10" s="1"/>
  <c r="L381" i="9"/>
  <c r="L380" i="9"/>
  <c r="L379" i="9"/>
  <c r="F399" i="9"/>
  <c r="E22" i="10" s="1"/>
  <c r="L366" i="9"/>
  <c r="L365" i="9"/>
  <c r="L364" i="9"/>
  <c r="L363" i="9"/>
  <c r="L362" i="9"/>
  <c r="L361" i="9"/>
  <c r="L360" i="9"/>
  <c r="L359" i="9"/>
  <c r="J377" i="9"/>
  <c r="I21" i="10" s="1"/>
  <c r="J21" i="10" s="1"/>
  <c r="H377" i="9"/>
  <c r="G21" i="10" s="1"/>
  <c r="H21" i="10" s="1"/>
  <c r="L358" i="9"/>
  <c r="F377" i="9"/>
  <c r="E21" i="10" s="1"/>
  <c r="F21" i="10" s="1"/>
  <c r="L357" i="9"/>
  <c r="L344" i="9"/>
  <c r="L342" i="9"/>
  <c r="L341" i="9"/>
  <c r="L340" i="9"/>
  <c r="L339" i="9"/>
  <c r="L338" i="9"/>
  <c r="J355" i="9"/>
  <c r="I20" i="10" s="1"/>
  <c r="J20" i="10" s="1"/>
  <c r="L337" i="9"/>
  <c r="H355" i="9"/>
  <c r="G20" i="10" s="1"/>
  <c r="H20" i="10" s="1"/>
  <c r="L336" i="9"/>
  <c r="L335" i="9"/>
  <c r="F355" i="9"/>
  <c r="E20" i="10" s="1"/>
  <c r="L315" i="9"/>
  <c r="L314" i="9"/>
  <c r="L313" i="9"/>
  <c r="J333" i="9"/>
  <c r="I19" i="10" s="1"/>
  <c r="J19" i="10" s="1"/>
  <c r="F333" i="9"/>
  <c r="E19" i="10" s="1"/>
  <c r="F19" i="10" s="1"/>
  <c r="L311" i="9"/>
  <c r="L307" i="9"/>
  <c r="H333" i="9"/>
  <c r="G19" i="10" s="1"/>
  <c r="H19" i="10" s="1"/>
  <c r="L306" i="9"/>
  <c r="L305" i="9"/>
  <c r="L279" i="9"/>
  <c r="L278" i="9"/>
  <c r="L277" i="9"/>
  <c r="L276" i="9"/>
  <c r="L275" i="9"/>
  <c r="L274" i="9"/>
  <c r="L273" i="9"/>
  <c r="L272" i="9"/>
  <c r="J289" i="9"/>
  <c r="I18" i="10" s="1"/>
  <c r="J18" i="10" s="1"/>
  <c r="L271" i="9"/>
  <c r="L270" i="9"/>
  <c r="H289" i="9"/>
  <c r="G18" i="10" s="1"/>
  <c r="H18" i="10" s="1"/>
  <c r="F289" i="9"/>
  <c r="E18" i="10" s="1"/>
  <c r="F18" i="10" s="1"/>
  <c r="L269" i="9"/>
  <c r="L261" i="9"/>
  <c r="L260" i="9"/>
  <c r="K259" i="9"/>
  <c r="L259" i="9"/>
  <c r="L257" i="9"/>
  <c r="L256" i="9"/>
  <c r="L255" i="9"/>
  <c r="L254" i="9"/>
  <c r="L253" i="9"/>
  <c r="H267" i="9"/>
  <c r="G17" i="10" s="1"/>
  <c r="H17" i="10" s="1"/>
  <c r="L252" i="9"/>
  <c r="K251" i="9"/>
  <c r="J267" i="9"/>
  <c r="I17" i="10" s="1"/>
  <c r="J17" i="10" s="1"/>
  <c r="L251" i="9"/>
  <c r="F267" i="9"/>
  <c r="E17" i="10" s="1"/>
  <c r="L228" i="9"/>
  <c r="L227" i="9"/>
  <c r="J245" i="9"/>
  <c r="I16" i="10" s="1"/>
  <c r="J16" i="10" s="1"/>
  <c r="H245" i="9"/>
  <c r="G16" i="10" s="1"/>
  <c r="H16" i="10" s="1"/>
  <c r="L226" i="9"/>
  <c r="F245" i="9"/>
  <c r="E16" i="10" s="1"/>
  <c r="F16" i="10" s="1"/>
  <c r="L225" i="9"/>
  <c r="L210" i="9"/>
  <c r="L209" i="9"/>
  <c r="L208" i="9"/>
  <c r="L207" i="9"/>
  <c r="L206" i="9"/>
  <c r="L205" i="9"/>
  <c r="H223" i="9"/>
  <c r="G15" i="10" s="1"/>
  <c r="H15" i="10" s="1"/>
  <c r="J223" i="9"/>
  <c r="I15" i="10" s="1"/>
  <c r="J15" i="10" s="1"/>
  <c r="L204" i="9"/>
  <c r="L203" i="9"/>
  <c r="F223" i="9"/>
  <c r="E15" i="10" s="1"/>
  <c r="L183" i="9"/>
  <c r="J201" i="9"/>
  <c r="I14" i="10" s="1"/>
  <c r="J14" i="10" s="1"/>
  <c r="L182" i="9"/>
  <c r="H201" i="9"/>
  <c r="G14" i="10" s="1"/>
  <c r="H14" i="10" s="1"/>
  <c r="L181" i="9"/>
  <c r="F201" i="9"/>
  <c r="E14" i="10" s="1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J179" i="9"/>
  <c r="I13" i="10" s="1"/>
  <c r="J13" i="10" s="1"/>
  <c r="H179" i="9"/>
  <c r="G13" i="10" s="1"/>
  <c r="H13" i="10" s="1"/>
  <c r="L138" i="9"/>
  <c r="L137" i="9"/>
  <c r="F179" i="9"/>
  <c r="E13" i="10" s="1"/>
  <c r="L117" i="9"/>
  <c r="L116" i="9"/>
  <c r="J135" i="9"/>
  <c r="I12" i="10" s="1"/>
  <c r="J12" i="10" s="1"/>
  <c r="H135" i="9"/>
  <c r="G12" i="10" s="1"/>
  <c r="H12" i="10" s="1"/>
  <c r="L115" i="9"/>
  <c r="F135" i="9"/>
  <c r="E12" i="10" s="1"/>
  <c r="L95" i="9"/>
  <c r="F113" i="9"/>
  <c r="E11" i="10" s="1"/>
  <c r="F11" i="10" s="1"/>
  <c r="J113" i="9"/>
  <c r="I11" i="10" s="1"/>
  <c r="J11" i="10" s="1"/>
  <c r="H113" i="9"/>
  <c r="G11" i="10" s="1"/>
  <c r="H11" i="10" s="1"/>
  <c r="L94" i="9"/>
  <c r="L93" i="9"/>
  <c r="L80" i="9"/>
  <c r="L79" i="9"/>
  <c r="L78" i="9"/>
  <c r="L77" i="9"/>
  <c r="L76" i="9"/>
  <c r="L75" i="9"/>
  <c r="L74" i="9"/>
  <c r="J91" i="9"/>
  <c r="I10" i="10" s="1"/>
  <c r="J10" i="10" s="1"/>
  <c r="L73" i="9"/>
  <c r="H91" i="9"/>
  <c r="G10" i="10" s="1"/>
  <c r="H10" i="10" s="1"/>
  <c r="L72" i="9"/>
  <c r="L71" i="9"/>
  <c r="F91" i="9"/>
  <c r="E10" i="10" s="1"/>
  <c r="L58" i="9"/>
  <c r="L57" i="9"/>
  <c r="L55" i="9"/>
  <c r="L54" i="9"/>
  <c r="L53" i="9"/>
  <c r="J69" i="9"/>
  <c r="I9" i="10" s="1"/>
  <c r="J9" i="10" s="1"/>
  <c r="L52" i="9"/>
  <c r="L51" i="9"/>
  <c r="H69" i="9"/>
  <c r="G9" i="10" s="1"/>
  <c r="H9" i="10" s="1"/>
  <c r="F69" i="9"/>
  <c r="E9" i="10" s="1"/>
  <c r="F9" i="10" s="1"/>
  <c r="L50" i="9"/>
  <c r="L49" i="9"/>
  <c r="L30" i="9"/>
  <c r="L29" i="9"/>
  <c r="J47" i="9"/>
  <c r="I8" i="10" s="1"/>
  <c r="J8" i="10" s="1"/>
  <c r="H47" i="9"/>
  <c r="G8" i="10" s="1"/>
  <c r="H8" i="10" s="1"/>
  <c r="L28" i="9"/>
  <c r="L27" i="9"/>
  <c r="F47" i="9"/>
  <c r="E8" i="10" s="1"/>
  <c r="L11" i="9"/>
  <c r="L10" i="9"/>
  <c r="L9" i="9"/>
  <c r="H25" i="9"/>
  <c r="G7" i="10" s="1"/>
  <c r="H7" i="10" s="1"/>
  <c r="L8" i="9"/>
  <c r="L7" i="9"/>
  <c r="J25" i="9"/>
  <c r="I7" i="10" s="1"/>
  <c r="J7" i="10" s="1"/>
  <c r="L5" i="9"/>
  <c r="F25" i="9"/>
  <c r="E7" i="10" s="1"/>
  <c r="F7" i="10" s="1"/>
  <c r="L1201" i="7"/>
  <c r="L1200" i="7"/>
  <c r="L1196" i="7"/>
  <c r="L1194" i="7"/>
  <c r="L1193" i="7"/>
  <c r="H583" i="7"/>
  <c r="F100" i="8" s="1"/>
  <c r="L1189" i="7"/>
  <c r="L1190" i="7"/>
  <c r="K1185" i="7"/>
  <c r="L1185" i="7"/>
  <c r="L1183" i="7"/>
  <c r="H1186" i="7"/>
  <c r="F199" i="8" s="1"/>
  <c r="G574" i="7" s="1"/>
  <c r="H574" i="7" s="1"/>
  <c r="H575" i="7" s="1"/>
  <c r="F99" i="8" s="1"/>
  <c r="K1183" i="7"/>
  <c r="J575" i="7"/>
  <c r="G99" i="8" s="1"/>
  <c r="L1182" i="7"/>
  <c r="J568" i="7"/>
  <c r="G98" i="8" s="1"/>
  <c r="L1178" i="7"/>
  <c r="L1179" i="7"/>
  <c r="L1174" i="7"/>
  <c r="I544" i="7"/>
  <c r="J544" i="7" s="1"/>
  <c r="J546" i="7"/>
  <c r="G94" i="8" s="1"/>
  <c r="L1175" i="7"/>
  <c r="G544" i="7"/>
  <c r="H544" i="7" s="1"/>
  <c r="H546" i="7"/>
  <c r="F94" i="8" s="1"/>
  <c r="K549" i="7"/>
  <c r="F549" i="7"/>
  <c r="L1173" i="7"/>
  <c r="E544" i="7"/>
  <c r="F1170" i="7"/>
  <c r="L1170" i="7" s="1"/>
  <c r="L1168" i="7"/>
  <c r="J1165" i="7"/>
  <c r="G195" i="8" s="1"/>
  <c r="I524" i="7" s="1"/>
  <c r="J524" i="7" s="1"/>
  <c r="J526" i="7" s="1"/>
  <c r="G90" i="8" s="1"/>
  <c r="L1164" i="7"/>
  <c r="G524" i="7"/>
  <c r="H524" i="7" s="1"/>
  <c r="G534" i="7"/>
  <c r="H534" i="7" s="1"/>
  <c r="H536" i="7" s="1"/>
  <c r="F92" i="8" s="1"/>
  <c r="G529" i="7"/>
  <c r="H529" i="7" s="1"/>
  <c r="H531" i="7" s="1"/>
  <c r="F91" i="8" s="1"/>
  <c r="G519" i="7"/>
  <c r="H519" i="7" s="1"/>
  <c r="L1163" i="7"/>
  <c r="E195" i="8"/>
  <c r="L1159" i="7"/>
  <c r="L1158" i="7"/>
  <c r="L1160" i="7"/>
  <c r="F514" i="7"/>
  <c r="F516" i="7" s="1"/>
  <c r="E88" i="8" s="1"/>
  <c r="H88" i="8" s="1"/>
  <c r="K514" i="7"/>
  <c r="J1155" i="7"/>
  <c r="G193" i="8" s="1"/>
  <c r="I509" i="7" s="1"/>
  <c r="J509" i="7" s="1"/>
  <c r="J511" i="7" s="1"/>
  <c r="G87" i="8" s="1"/>
  <c r="L1154" i="7"/>
  <c r="K1153" i="7"/>
  <c r="L1153" i="7"/>
  <c r="E193" i="8"/>
  <c r="L1149" i="7"/>
  <c r="E499" i="7"/>
  <c r="E504" i="7"/>
  <c r="F504" i="7" s="1"/>
  <c r="F506" i="7" s="1"/>
  <c r="I504" i="7"/>
  <c r="J504" i="7" s="1"/>
  <c r="J506" i="7" s="1"/>
  <c r="G86" i="8" s="1"/>
  <c r="L1148" i="7"/>
  <c r="J501" i="7"/>
  <c r="G85" i="8" s="1"/>
  <c r="H1150" i="7"/>
  <c r="F192" i="8" s="1"/>
  <c r="H192" i="8" s="1"/>
  <c r="F499" i="7"/>
  <c r="L1144" i="7"/>
  <c r="H191" i="8"/>
  <c r="H496" i="7"/>
  <c r="F84" i="8" s="1"/>
  <c r="L1145" i="7"/>
  <c r="L1143" i="7"/>
  <c r="E494" i="7"/>
  <c r="L1139" i="7"/>
  <c r="L1137" i="7"/>
  <c r="L1140" i="7"/>
  <c r="L1136" i="7"/>
  <c r="L1132" i="7"/>
  <c r="L1130" i="7"/>
  <c r="L1129" i="7"/>
  <c r="L1133" i="7"/>
  <c r="L1125" i="7"/>
  <c r="L1123" i="7"/>
  <c r="L1122" i="7"/>
  <c r="L1126" i="7"/>
  <c r="L1118" i="7"/>
  <c r="F1119" i="7"/>
  <c r="L1119" i="7" s="1"/>
  <c r="L1116" i="7"/>
  <c r="K1117" i="7"/>
  <c r="L1115" i="7"/>
  <c r="L1111" i="7"/>
  <c r="L1109" i="7"/>
  <c r="F1112" i="7"/>
  <c r="L1112" i="7" s="1"/>
  <c r="L1108" i="7"/>
  <c r="L1104" i="7"/>
  <c r="L1102" i="7"/>
  <c r="E1103" i="7"/>
  <c r="F1103" i="7" s="1"/>
  <c r="L1103" i="7" s="1"/>
  <c r="F1105" i="7"/>
  <c r="L1105" i="7" s="1"/>
  <c r="L1101" i="7"/>
  <c r="L1097" i="7"/>
  <c r="L1095" i="7"/>
  <c r="F1098" i="7"/>
  <c r="L1098" i="7" s="1"/>
  <c r="E1096" i="7"/>
  <c r="F1096" i="7" s="1"/>
  <c r="L1096" i="7" s="1"/>
  <c r="L1090" i="7"/>
  <c r="F1091" i="7"/>
  <c r="L1091" i="7" s="1"/>
  <c r="L1088" i="7"/>
  <c r="L1087" i="7"/>
  <c r="L1083" i="7"/>
  <c r="L1081" i="7"/>
  <c r="L1080" i="7"/>
  <c r="F1084" i="7"/>
  <c r="L1084" i="7" s="1"/>
  <c r="L1076" i="7"/>
  <c r="L1074" i="7"/>
  <c r="L1073" i="7"/>
  <c r="F1077" i="7"/>
  <c r="L1077" i="7" s="1"/>
  <c r="L1069" i="7"/>
  <c r="L1067" i="7"/>
  <c r="L1066" i="7"/>
  <c r="L1061" i="7"/>
  <c r="K1060" i="7"/>
  <c r="L1062" i="7"/>
  <c r="F1063" i="7"/>
  <c r="L1063" i="7" s="1"/>
  <c r="L1060" i="7"/>
  <c r="L1055" i="7"/>
  <c r="I441" i="7"/>
  <c r="J441" i="7" s="1"/>
  <c r="I435" i="7"/>
  <c r="J435" i="7" s="1"/>
  <c r="I447" i="7"/>
  <c r="J447" i="7" s="1"/>
  <c r="I453" i="7"/>
  <c r="J453" i="7" s="1"/>
  <c r="G447" i="7"/>
  <c r="H447" i="7" s="1"/>
  <c r="G441" i="7"/>
  <c r="H441" i="7" s="1"/>
  <c r="G435" i="7"/>
  <c r="H435" i="7" s="1"/>
  <c r="G453" i="7"/>
  <c r="H453" i="7" s="1"/>
  <c r="E1056" i="7"/>
  <c r="L1054" i="7"/>
  <c r="L1050" i="7"/>
  <c r="L1049" i="7"/>
  <c r="H1051" i="7"/>
  <c r="F177" i="8" s="1"/>
  <c r="G440" i="7" s="1"/>
  <c r="H440" i="7" s="1"/>
  <c r="F1051" i="7"/>
  <c r="E177" i="8" s="1"/>
  <c r="I440" i="7"/>
  <c r="J440" i="7" s="1"/>
  <c r="I452" i="7"/>
  <c r="J452" i="7" s="1"/>
  <c r="I434" i="7"/>
  <c r="J434" i="7" s="1"/>
  <c r="I446" i="7"/>
  <c r="J446" i="7" s="1"/>
  <c r="L1048" i="7"/>
  <c r="L1042" i="7"/>
  <c r="G1044" i="7"/>
  <c r="H1044" i="7" s="1"/>
  <c r="H1045" i="7" s="1"/>
  <c r="F176" i="8" s="1"/>
  <c r="G429" i="7" s="1"/>
  <c r="H429" i="7" s="1"/>
  <c r="H430" i="7" s="1"/>
  <c r="F73" i="8" s="1"/>
  <c r="L1041" i="7"/>
  <c r="E1043" i="7"/>
  <c r="F1043" i="7" s="1"/>
  <c r="L1040" i="7"/>
  <c r="L1039" i="7"/>
  <c r="L1033" i="7"/>
  <c r="L1032" i="7"/>
  <c r="L1036" i="7"/>
  <c r="K1035" i="7"/>
  <c r="L1027" i="7"/>
  <c r="L1026" i="7"/>
  <c r="F1029" i="7"/>
  <c r="L1029" i="7" s="1"/>
  <c r="L1021" i="7"/>
  <c r="L1020" i="7"/>
  <c r="L1022" i="7"/>
  <c r="F1023" i="7"/>
  <c r="L1023" i="7" s="1"/>
  <c r="L1019" i="7"/>
  <c r="I423" i="7"/>
  <c r="J423" i="7" s="1"/>
  <c r="G417" i="7"/>
  <c r="H417" i="7" s="1"/>
  <c r="G423" i="7"/>
  <c r="H423" i="7" s="1"/>
  <c r="H424" i="7"/>
  <c r="F72" i="8" s="1"/>
  <c r="L1018" i="7"/>
  <c r="I428" i="7"/>
  <c r="J428" i="7" s="1"/>
  <c r="I416" i="7"/>
  <c r="J416" i="7" s="1"/>
  <c r="I422" i="7"/>
  <c r="J422" i="7" s="1"/>
  <c r="J424" i="7" s="1"/>
  <c r="G72" i="8" s="1"/>
  <c r="J418" i="7"/>
  <c r="G71" i="8" s="1"/>
  <c r="J430" i="7"/>
  <c r="G73" i="8" s="1"/>
  <c r="G416" i="7"/>
  <c r="H416" i="7" s="1"/>
  <c r="L1015" i="7"/>
  <c r="L1013" i="7"/>
  <c r="E172" i="8"/>
  <c r="L1008" i="7"/>
  <c r="H418" i="7"/>
  <c r="F71" i="8" s="1"/>
  <c r="L1007" i="7"/>
  <c r="E1009" i="7"/>
  <c r="F1009" i="7" s="1"/>
  <c r="K1002" i="7"/>
  <c r="E1003" i="7"/>
  <c r="K1003" i="7" s="1"/>
  <c r="L1002" i="7"/>
  <c r="K1001" i="7"/>
  <c r="L1001" i="7"/>
  <c r="L996" i="7"/>
  <c r="I405" i="7"/>
  <c r="J405" i="7" s="1"/>
  <c r="L995" i="7"/>
  <c r="G411" i="7"/>
  <c r="H411" i="7" s="1"/>
  <c r="F998" i="7"/>
  <c r="L998" i="7" s="1"/>
  <c r="L991" i="7"/>
  <c r="L990" i="7"/>
  <c r="L989" i="7"/>
  <c r="I410" i="7"/>
  <c r="J410" i="7" s="1"/>
  <c r="J412" i="7"/>
  <c r="G70" i="8" s="1"/>
  <c r="G404" i="7"/>
  <c r="H404" i="7" s="1"/>
  <c r="G410" i="7"/>
  <c r="H410" i="7" s="1"/>
  <c r="L992" i="7"/>
  <c r="H412" i="7"/>
  <c r="F70" i="8" s="1"/>
  <c r="L988" i="7"/>
  <c r="E984" i="7"/>
  <c r="F984" i="7" s="1"/>
  <c r="L983" i="7"/>
  <c r="I457" i="7"/>
  <c r="J457" i="7" s="1"/>
  <c r="J460" i="7" s="1"/>
  <c r="G78" i="8" s="1"/>
  <c r="I403" i="7"/>
  <c r="J403" i="7" s="1"/>
  <c r="J406" i="7" s="1"/>
  <c r="G69" i="8" s="1"/>
  <c r="I439" i="7"/>
  <c r="J439" i="7" s="1"/>
  <c r="J442" i="7" s="1"/>
  <c r="G75" i="8" s="1"/>
  <c r="L982" i="7"/>
  <c r="I451" i="7"/>
  <c r="J451" i="7" s="1"/>
  <c r="J448" i="7"/>
  <c r="G76" i="8" s="1"/>
  <c r="I433" i="7"/>
  <c r="J433" i="7" s="1"/>
  <c r="G439" i="7"/>
  <c r="H439" i="7" s="1"/>
  <c r="G457" i="7"/>
  <c r="H457" i="7" s="1"/>
  <c r="H460" i="7" s="1"/>
  <c r="F78" i="8" s="1"/>
  <c r="G433" i="7"/>
  <c r="H433" i="7" s="1"/>
  <c r="G451" i="7"/>
  <c r="H451" i="7" s="1"/>
  <c r="G403" i="7"/>
  <c r="H403" i="7" s="1"/>
  <c r="H406" i="7" s="1"/>
  <c r="F69" i="8" s="1"/>
  <c r="L977" i="7"/>
  <c r="L976" i="7"/>
  <c r="L979" i="7"/>
  <c r="J400" i="7"/>
  <c r="G68" i="8" s="1"/>
  <c r="H400" i="7"/>
  <c r="F68" i="8" s="1"/>
  <c r="L967" i="7"/>
  <c r="F969" i="7"/>
  <c r="L969" i="7" s="1"/>
  <c r="L966" i="7"/>
  <c r="L961" i="7"/>
  <c r="I962" i="7"/>
  <c r="J962" i="7" s="1"/>
  <c r="L962" i="7" s="1"/>
  <c r="L959" i="7"/>
  <c r="L958" i="7"/>
  <c r="L957" i="7"/>
  <c r="L956" i="7"/>
  <c r="J963" i="7"/>
  <c r="G163" i="8" s="1"/>
  <c r="I390" i="7" s="1"/>
  <c r="J390" i="7" s="1"/>
  <c r="J393" i="7" s="1"/>
  <c r="G67" i="8" s="1"/>
  <c r="L955" i="7"/>
  <c r="L954" i="7"/>
  <c r="F963" i="7"/>
  <c r="H393" i="7"/>
  <c r="F67" i="8" s="1"/>
  <c r="H950" i="7"/>
  <c r="F162" i="8" s="1"/>
  <c r="G374" i="7" s="1"/>
  <c r="H374" i="7" s="1"/>
  <c r="H377" i="7" s="1"/>
  <c r="F63" i="8" s="1"/>
  <c r="I949" i="7"/>
  <c r="J949" i="7" s="1"/>
  <c r="L949" i="7" s="1"/>
  <c r="L948" i="7"/>
  <c r="L947" i="7"/>
  <c r="J950" i="7"/>
  <c r="G162" i="8" s="1"/>
  <c r="I374" i="7" s="1"/>
  <c r="J374" i="7" s="1"/>
  <c r="H944" i="7"/>
  <c r="F161" i="8" s="1"/>
  <c r="G369" i="7" s="1"/>
  <c r="H369" i="7" s="1"/>
  <c r="H370" i="7" s="1"/>
  <c r="F62" i="8" s="1"/>
  <c r="L943" i="7"/>
  <c r="I369" i="7"/>
  <c r="J369" i="7" s="1"/>
  <c r="J370" i="7" s="1"/>
  <c r="G62" i="8" s="1"/>
  <c r="I364" i="7"/>
  <c r="J364" i="7" s="1"/>
  <c r="J365" i="7" s="1"/>
  <c r="G61" i="8" s="1"/>
  <c r="L942" i="7"/>
  <c r="F944" i="7"/>
  <c r="L937" i="7"/>
  <c r="J939" i="7"/>
  <c r="G160" i="8" s="1"/>
  <c r="I931" i="7" s="1"/>
  <c r="J931" i="7" s="1"/>
  <c r="J933" i="7" s="1"/>
  <c r="G159" i="8" s="1"/>
  <c r="I358" i="7" s="1"/>
  <c r="J358" i="7" s="1"/>
  <c r="J360" i="7" s="1"/>
  <c r="G60" i="8" s="1"/>
  <c r="H933" i="7"/>
  <c r="F159" i="8" s="1"/>
  <c r="G358" i="7" s="1"/>
  <c r="H358" i="7" s="1"/>
  <c r="H360" i="7" s="1"/>
  <c r="F60" i="8" s="1"/>
  <c r="L932" i="7"/>
  <c r="L927" i="7"/>
  <c r="H928" i="7"/>
  <c r="F158" i="8" s="1"/>
  <c r="G349" i="7" s="1"/>
  <c r="H349" i="7" s="1"/>
  <c r="H350" i="7" s="1"/>
  <c r="F58" i="8" s="1"/>
  <c r="L926" i="7"/>
  <c r="I925" i="7"/>
  <c r="K925" i="7" s="1"/>
  <c r="L924" i="7"/>
  <c r="L923" i="7"/>
  <c r="F349" i="7"/>
  <c r="F350" i="7" s="1"/>
  <c r="E58" i="8" s="1"/>
  <c r="L918" i="7"/>
  <c r="L920" i="7"/>
  <c r="L917" i="7"/>
  <c r="L912" i="7"/>
  <c r="L914" i="7"/>
  <c r="L911" i="7"/>
  <c r="L906" i="7"/>
  <c r="F908" i="7"/>
  <c r="L908" i="7" s="1"/>
  <c r="G311" i="7"/>
  <c r="H311" i="7" s="1"/>
  <c r="I311" i="7"/>
  <c r="J311" i="7" s="1"/>
  <c r="J325" i="7"/>
  <c r="G53" i="8" s="1"/>
  <c r="L905" i="7"/>
  <c r="L901" i="7"/>
  <c r="L902" i="7"/>
  <c r="L896" i="7"/>
  <c r="H898" i="7"/>
  <c r="F153" i="8" s="1"/>
  <c r="G286" i="7" s="1"/>
  <c r="H286" i="7" s="1"/>
  <c r="H287" i="7" s="1"/>
  <c r="F49" i="8" s="1"/>
  <c r="L895" i="7"/>
  <c r="L894" i="7"/>
  <c r="L893" i="7"/>
  <c r="J898" i="7"/>
  <c r="G153" i="8" s="1"/>
  <c r="I280" i="7" s="1"/>
  <c r="J280" i="7" s="1"/>
  <c r="J281" i="7" s="1"/>
  <c r="G48" i="8" s="1"/>
  <c r="L892" i="7"/>
  <c r="L890" i="7"/>
  <c r="L889" i="7"/>
  <c r="G292" i="7"/>
  <c r="H292" i="7" s="1"/>
  <c r="H293" i="7" s="1"/>
  <c r="F50" i="8" s="1"/>
  <c r="L888" i="7"/>
  <c r="L883" i="7"/>
  <c r="I884" i="7"/>
  <c r="J884" i="7" s="1"/>
  <c r="H885" i="7"/>
  <c r="F152" i="8" s="1"/>
  <c r="G274" i="7" s="1"/>
  <c r="H274" i="7" s="1"/>
  <c r="H275" i="7" s="1"/>
  <c r="F47" i="8" s="1"/>
  <c r="L877" i="7"/>
  <c r="L878" i="7"/>
  <c r="J879" i="7"/>
  <c r="G151" i="8" s="1"/>
  <c r="I267" i="7" s="1"/>
  <c r="J267" i="7" s="1"/>
  <c r="J268" i="7" s="1"/>
  <c r="G46" i="8" s="1"/>
  <c r="H879" i="7"/>
  <c r="F151" i="8" s="1"/>
  <c r="G267" i="7" s="1"/>
  <c r="H267" i="7" s="1"/>
  <c r="L876" i="7"/>
  <c r="L872" i="7"/>
  <c r="L873" i="7"/>
  <c r="L868" i="7"/>
  <c r="F869" i="7"/>
  <c r="L869" i="7" s="1"/>
  <c r="J256" i="7"/>
  <c r="G44" i="8" s="1"/>
  <c r="L867" i="7"/>
  <c r="L863" i="7"/>
  <c r="L864" i="7"/>
  <c r="L862" i="7"/>
  <c r="K250" i="7"/>
  <c r="F250" i="7"/>
  <c r="H148" i="8"/>
  <c r="L858" i="7"/>
  <c r="J246" i="7"/>
  <c r="G42" i="8" s="1"/>
  <c r="L859" i="7"/>
  <c r="E147" i="8"/>
  <c r="L857" i="7"/>
  <c r="L851" i="7"/>
  <c r="L850" i="7"/>
  <c r="L854" i="7"/>
  <c r="L845" i="7"/>
  <c r="L846" i="7"/>
  <c r="J847" i="7"/>
  <c r="G145" i="8" s="1"/>
  <c r="I223" i="7" s="1"/>
  <c r="J223" i="7" s="1"/>
  <c r="J224" i="7" s="1"/>
  <c r="G38" i="8" s="1"/>
  <c r="L844" i="7"/>
  <c r="L839" i="7"/>
  <c r="I550" i="7"/>
  <c r="J550" i="7" s="1"/>
  <c r="J551" i="7" s="1"/>
  <c r="G95" i="8" s="1"/>
  <c r="G550" i="7"/>
  <c r="H550" i="7" s="1"/>
  <c r="H551" i="7" s="1"/>
  <c r="F95" i="8" s="1"/>
  <c r="G218" i="7"/>
  <c r="H218" i="7" s="1"/>
  <c r="H219" i="7" s="1"/>
  <c r="F37" i="8" s="1"/>
  <c r="I218" i="7"/>
  <c r="J218" i="7" s="1"/>
  <c r="J219" i="7" s="1"/>
  <c r="G37" i="8" s="1"/>
  <c r="L841" i="7"/>
  <c r="L834" i="7"/>
  <c r="L832" i="7"/>
  <c r="L835" i="7"/>
  <c r="L831" i="7"/>
  <c r="L825" i="7"/>
  <c r="J828" i="7"/>
  <c r="G142" i="8" s="1"/>
  <c r="I213" i="7" s="1"/>
  <c r="J213" i="7" s="1"/>
  <c r="J214" i="7" s="1"/>
  <c r="G36" i="8" s="1"/>
  <c r="L824" i="7"/>
  <c r="L819" i="7"/>
  <c r="L820" i="7"/>
  <c r="J821" i="7"/>
  <c r="G141" i="8" s="1"/>
  <c r="I208" i="7" s="1"/>
  <c r="J208" i="7" s="1"/>
  <c r="J209" i="7" s="1"/>
  <c r="G35" i="8" s="1"/>
  <c r="L818" i="7"/>
  <c r="G197" i="7"/>
  <c r="H197" i="7" s="1"/>
  <c r="H198" i="7" s="1"/>
  <c r="F33" i="8" s="1"/>
  <c r="G184" i="7"/>
  <c r="H184" i="7" s="1"/>
  <c r="G190" i="7"/>
  <c r="H190" i="7" s="1"/>
  <c r="H192" i="7" s="1"/>
  <c r="F32" i="8" s="1"/>
  <c r="G330" i="7"/>
  <c r="H330" i="7" s="1"/>
  <c r="J815" i="7"/>
  <c r="G140" i="8" s="1"/>
  <c r="H331" i="7"/>
  <c r="F54" i="8" s="1"/>
  <c r="L813" i="7"/>
  <c r="E140" i="8"/>
  <c r="L809" i="7"/>
  <c r="L810" i="7"/>
  <c r="L802" i="7"/>
  <c r="L801" i="7"/>
  <c r="L800" i="7"/>
  <c r="L803" i="7"/>
  <c r="F804" i="7"/>
  <c r="L804" i="7" s="1"/>
  <c r="J790" i="7"/>
  <c r="G136" i="8" s="1"/>
  <c r="I239" i="7" s="1"/>
  <c r="J239" i="7" s="1"/>
  <c r="L799" i="7"/>
  <c r="L794" i="7"/>
  <c r="E795" i="7"/>
  <c r="H790" i="7"/>
  <c r="F136" i="8" s="1"/>
  <c r="G166" i="7" s="1"/>
  <c r="H166" i="7" s="1"/>
  <c r="L793" i="7"/>
  <c r="L787" i="7"/>
  <c r="L781" i="7"/>
  <c r="I782" i="7"/>
  <c r="J782" i="7" s="1"/>
  <c r="F783" i="7"/>
  <c r="E135" i="8" s="1"/>
  <c r="G165" i="7"/>
  <c r="H165" i="7" s="1"/>
  <c r="G238" i="7"/>
  <c r="H238" i="7" s="1"/>
  <c r="G159" i="7"/>
  <c r="H159" i="7" s="1"/>
  <c r="L780" i="7"/>
  <c r="L776" i="7"/>
  <c r="L777" i="7"/>
  <c r="L772" i="7"/>
  <c r="L773" i="7"/>
  <c r="L767" i="7"/>
  <c r="L769" i="7"/>
  <c r="L766" i="7"/>
  <c r="L761" i="7"/>
  <c r="I131" i="7"/>
  <c r="J131" i="7" s="1"/>
  <c r="J132" i="7" s="1"/>
  <c r="G23" i="8" s="1"/>
  <c r="I136" i="7"/>
  <c r="J136" i="7" s="1"/>
  <c r="L763" i="7"/>
  <c r="G136" i="7"/>
  <c r="H136" i="7" s="1"/>
  <c r="H137" i="7" s="1"/>
  <c r="F24" i="8" s="1"/>
  <c r="H132" i="7"/>
  <c r="F23" i="8" s="1"/>
  <c r="L757" i="7"/>
  <c r="L756" i="7"/>
  <c r="L751" i="7"/>
  <c r="L750" i="7"/>
  <c r="J753" i="7"/>
  <c r="G129" i="8" s="1"/>
  <c r="I126" i="7" s="1"/>
  <c r="J126" i="7" s="1"/>
  <c r="J747" i="7"/>
  <c r="G128" i="8" s="1"/>
  <c r="I125" i="7" s="1"/>
  <c r="J125" i="7" s="1"/>
  <c r="L745" i="7"/>
  <c r="H747" i="7"/>
  <c r="F128" i="8" s="1"/>
  <c r="G125" i="7" s="1"/>
  <c r="H125" i="7" s="1"/>
  <c r="L744" i="7"/>
  <c r="L740" i="7"/>
  <c r="F741" i="7"/>
  <c r="L741" i="7" s="1"/>
  <c r="L737" i="7"/>
  <c r="L735" i="7"/>
  <c r="L734" i="7"/>
  <c r="L730" i="7"/>
  <c r="L729" i="7"/>
  <c r="L731" i="7"/>
  <c r="L728" i="7"/>
  <c r="L723" i="7"/>
  <c r="L724" i="7"/>
  <c r="J725" i="7"/>
  <c r="G124" i="8" s="1"/>
  <c r="I116" i="7" s="1"/>
  <c r="J116" i="7" s="1"/>
  <c r="J121" i="7" s="1"/>
  <c r="G21" i="8" s="1"/>
  <c r="L722" i="7"/>
  <c r="H123" i="8"/>
  <c r="L719" i="7"/>
  <c r="E110" i="7"/>
  <c r="L713" i="7"/>
  <c r="L715" i="7"/>
  <c r="L712" i="7"/>
  <c r="H709" i="7"/>
  <c r="F121" i="8" s="1"/>
  <c r="G118" i="7" s="1"/>
  <c r="H118" i="7" s="1"/>
  <c r="L708" i="7"/>
  <c r="I118" i="7"/>
  <c r="J118" i="7" s="1"/>
  <c r="I108" i="7"/>
  <c r="J108" i="7" s="1"/>
  <c r="L706" i="7"/>
  <c r="L702" i="7"/>
  <c r="L701" i="7"/>
  <c r="I334" i="7"/>
  <c r="J334" i="7" s="1"/>
  <c r="J336" i="7" s="1"/>
  <c r="G55" i="8" s="1"/>
  <c r="I473" i="7"/>
  <c r="J473" i="7" s="1"/>
  <c r="J474" i="7" s="1"/>
  <c r="G80" i="8" s="1"/>
  <c r="I90" i="7"/>
  <c r="J90" i="7" s="1"/>
  <c r="I98" i="7"/>
  <c r="J98" i="7" s="1"/>
  <c r="I115" i="7"/>
  <c r="J115" i="7" s="1"/>
  <c r="I339" i="7"/>
  <c r="J339" i="7" s="1"/>
  <c r="J341" i="7" s="1"/>
  <c r="G56" i="8" s="1"/>
  <c r="I107" i="7"/>
  <c r="J107" i="7" s="1"/>
  <c r="I478" i="7"/>
  <c r="J478" i="7" s="1"/>
  <c r="J479" i="7" s="1"/>
  <c r="G81" i="8" s="1"/>
  <c r="G115" i="7"/>
  <c r="H115" i="7" s="1"/>
  <c r="G339" i="7"/>
  <c r="H339" i="7" s="1"/>
  <c r="H341" i="7" s="1"/>
  <c r="F56" i="8" s="1"/>
  <c r="G98" i="7"/>
  <c r="H98" i="7" s="1"/>
  <c r="L700" i="7"/>
  <c r="G90" i="7"/>
  <c r="H90" i="7" s="1"/>
  <c r="G478" i="7"/>
  <c r="H478" i="7" s="1"/>
  <c r="H479" i="7" s="1"/>
  <c r="F81" i="8" s="1"/>
  <c r="G334" i="7"/>
  <c r="H334" i="7" s="1"/>
  <c r="H336" i="7" s="1"/>
  <c r="F55" i="8" s="1"/>
  <c r="G473" i="7"/>
  <c r="H473" i="7" s="1"/>
  <c r="H474" i="7" s="1"/>
  <c r="F80" i="8" s="1"/>
  <c r="F703" i="7"/>
  <c r="L703" i="7" s="1"/>
  <c r="L696" i="7"/>
  <c r="F697" i="7"/>
  <c r="L697" i="7" s="1"/>
  <c r="L692" i="7"/>
  <c r="L691" i="7"/>
  <c r="F693" i="7"/>
  <c r="L686" i="7"/>
  <c r="L685" i="7"/>
  <c r="L684" i="7"/>
  <c r="L688" i="7"/>
  <c r="L680" i="7"/>
  <c r="L679" i="7"/>
  <c r="K68" i="7"/>
  <c r="F68" i="7"/>
  <c r="L675" i="7"/>
  <c r="L673" i="7"/>
  <c r="F676" i="7"/>
  <c r="L676" i="7" s="1"/>
  <c r="E674" i="7"/>
  <c r="F674" i="7" s="1"/>
  <c r="L674" i="7" s="1"/>
  <c r="L667" i="7"/>
  <c r="H52" i="7"/>
  <c r="F12" i="8" s="1"/>
  <c r="G144" i="7" s="1"/>
  <c r="H144" i="7" s="1"/>
  <c r="L666" i="7"/>
  <c r="I668" i="7"/>
  <c r="J668" i="7" s="1"/>
  <c r="L661" i="7"/>
  <c r="L660" i="7"/>
  <c r="L659" i="7"/>
  <c r="L657" i="7"/>
  <c r="F663" i="7"/>
  <c r="L663" i="7" s="1"/>
  <c r="E662" i="7"/>
  <c r="F662" i="7" s="1"/>
  <c r="L662" i="7" s="1"/>
  <c r="L656" i="7"/>
  <c r="L652" i="7"/>
  <c r="L650" i="7"/>
  <c r="L649" i="7"/>
  <c r="L653" i="7"/>
  <c r="L645" i="7"/>
  <c r="L643" i="7"/>
  <c r="H646" i="7"/>
  <c r="F111" i="8" s="1"/>
  <c r="L642" i="7"/>
  <c r="F646" i="7"/>
  <c r="H639" i="7"/>
  <c r="F110" i="8" s="1"/>
  <c r="G46" i="7" s="1"/>
  <c r="H46" i="7" s="1"/>
  <c r="L638" i="7"/>
  <c r="L636" i="7"/>
  <c r="L631" i="7"/>
  <c r="L629" i="7"/>
  <c r="J47" i="7"/>
  <c r="G11" i="8" s="1"/>
  <c r="L628" i="7"/>
  <c r="L625" i="7"/>
  <c r="L624" i="7"/>
  <c r="L620" i="7"/>
  <c r="G612" i="7"/>
  <c r="H612" i="7" s="1"/>
  <c r="G605" i="7"/>
  <c r="H605" i="7" s="1"/>
  <c r="I612" i="7"/>
  <c r="J612" i="7" s="1"/>
  <c r="I605" i="7"/>
  <c r="J605" i="7" s="1"/>
  <c r="L621" i="7"/>
  <c r="E107" i="8"/>
  <c r="L611" i="7"/>
  <c r="L610" i="7"/>
  <c r="L604" i="7"/>
  <c r="L603" i="7"/>
  <c r="L599" i="7"/>
  <c r="L600" i="7"/>
  <c r="H12" i="7"/>
  <c r="F4" i="8" s="1"/>
  <c r="F11" i="7"/>
  <c r="K11" i="7"/>
  <c r="L595" i="7"/>
  <c r="L594" i="7"/>
  <c r="F591" i="7"/>
  <c r="L591" i="7" s="1"/>
  <c r="J583" i="7"/>
  <c r="G100" i="8" s="1"/>
  <c r="K579" i="7"/>
  <c r="L579" i="7"/>
  <c r="L582" i="7"/>
  <c r="L578" i="7"/>
  <c r="L572" i="7"/>
  <c r="L571" i="7"/>
  <c r="L567" i="7"/>
  <c r="L566" i="7"/>
  <c r="L560" i="7"/>
  <c r="L559" i="7"/>
  <c r="E561" i="7"/>
  <c r="F561" i="7" s="1"/>
  <c r="H562" i="7"/>
  <c r="F97" i="8" s="1"/>
  <c r="F556" i="7"/>
  <c r="L556" i="7" s="1"/>
  <c r="L554" i="7"/>
  <c r="L549" i="7"/>
  <c r="L535" i="7"/>
  <c r="L530" i="7"/>
  <c r="L525" i="7"/>
  <c r="H526" i="7"/>
  <c r="F90" i="8" s="1"/>
  <c r="H521" i="7"/>
  <c r="F89" i="8" s="1"/>
  <c r="L520" i="7"/>
  <c r="L515" i="7"/>
  <c r="L514" i="7"/>
  <c r="L510" i="7"/>
  <c r="L505" i="7"/>
  <c r="E86" i="8"/>
  <c r="L500" i="7"/>
  <c r="F501" i="7"/>
  <c r="L495" i="7"/>
  <c r="L488" i="7"/>
  <c r="L483" i="7"/>
  <c r="L482" i="7"/>
  <c r="L477" i="7"/>
  <c r="L472" i="7"/>
  <c r="L471" i="7"/>
  <c r="L467" i="7"/>
  <c r="L466" i="7"/>
  <c r="J468" i="7"/>
  <c r="G79" i="8" s="1"/>
  <c r="H79" i="8" s="1"/>
  <c r="L465" i="7"/>
  <c r="L463" i="7"/>
  <c r="L458" i="7"/>
  <c r="J454" i="7"/>
  <c r="G77" i="8" s="1"/>
  <c r="J436" i="7"/>
  <c r="G74" i="8" s="1"/>
  <c r="L397" i="7"/>
  <c r="L391" i="7"/>
  <c r="E392" i="7"/>
  <c r="F392" i="7" s="1"/>
  <c r="L392" i="7" s="1"/>
  <c r="L386" i="7"/>
  <c r="L387" i="7"/>
  <c r="J377" i="7"/>
  <c r="G63" i="8" s="1"/>
  <c r="L375" i="7"/>
  <c r="L373" i="7"/>
  <c r="L368" i="7"/>
  <c r="L363" i="7"/>
  <c r="L359" i="7"/>
  <c r="L357" i="7"/>
  <c r="L353" i="7"/>
  <c r="L354" i="7"/>
  <c r="E59" i="8"/>
  <c r="H59" i="8" s="1"/>
  <c r="J345" i="7"/>
  <c r="J346" i="7" s="1"/>
  <c r="G57" i="8" s="1"/>
  <c r="E57" i="8"/>
  <c r="L344" i="7"/>
  <c r="L323" i="7"/>
  <c r="L322" i="7"/>
  <c r="H325" i="7"/>
  <c r="F53" i="8" s="1"/>
  <c r="L321" i="7"/>
  <c r="L320" i="7"/>
  <c r="L319" i="7"/>
  <c r="L318" i="7"/>
  <c r="L317" i="7"/>
  <c r="L316" i="7"/>
  <c r="L315" i="7"/>
  <c r="L310" i="7"/>
  <c r="L309" i="7"/>
  <c r="L308" i="7"/>
  <c r="L307" i="7"/>
  <c r="L306" i="7"/>
  <c r="J312" i="7"/>
  <c r="G52" i="8" s="1"/>
  <c r="L305" i="7"/>
  <c r="L304" i="7"/>
  <c r="K303" i="7"/>
  <c r="H303" i="7"/>
  <c r="H312" i="7" s="1"/>
  <c r="F52" i="8" s="1"/>
  <c r="L303" i="7"/>
  <c r="L302" i="7"/>
  <c r="L296" i="7"/>
  <c r="L290" i="7"/>
  <c r="K284" i="7"/>
  <c r="L284" i="7"/>
  <c r="L278" i="7"/>
  <c r="L273" i="7"/>
  <c r="L272" i="7"/>
  <c r="L271" i="7"/>
  <c r="H268" i="7"/>
  <c r="F46" i="8" s="1"/>
  <c r="K266" i="7"/>
  <c r="L266" i="7"/>
  <c r="L265" i="7"/>
  <c r="L259" i="7"/>
  <c r="L254" i="7"/>
  <c r="L250" i="7"/>
  <c r="F251" i="7"/>
  <c r="L251" i="7" s="1"/>
  <c r="L249" i="7"/>
  <c r="L244" i="7"/>
  <c r="L243" i="7"/>
  <c r="L237" i="7"/>
  <c r="L227" i="7"/>
  <c r="L222" i="7"/>
  <c r="L212" i="7"/>
  <c r="L207" i="7"/>
  <c r="L203" i="7"/>
  <c r="F204" i="7"/>
  <c r="L204" i="7" s="1"/>
  <c r="L201" i="7"/>
  <c r="L195" i="7"/>
  <c r="L191" i="7"/>
  <c r="L188" i="7"/>
  <c r="L181" i="7"/>
  <c r="L177" i="7"/>
  <c r="L178" i="7"/>
  <c r="L175" i="7"/>
  <c r="H172" i="7"/>
  <c r="F29" i="8" s="1"/>
  <c r="L170" i="7"/>
  <c r="L164" i="7"/>
  <c r="L158" i="7"/>
  <c r="L153" i="7"/>
  <c r="H155" i="7"/>
  <c r="F26" i="8" s="1"/>
  <c r="K151" i="7"/>
  <c r="L151" i="7"/>
  <c r="F155" i="7"/>
  <c r="E26" i="8" s="1"/>
  <c r="E152" i="7"/>
  <c r="F152" i="7" s="1"/>
  <c r="L152" i="7" s="1"/>
  <c r="J155" i="7"/>
  <c r="G26" i="8" s="1"/>
  <c r="H147" i="7"/>
  <c r="F25" i="8" s="1"/>
  <c r="L141" i="7"/>
  <c r="J137" i="7"/>
  <c r="G24" i="8" s="1"/>
  <c r="L135" i="7"/>
  <c r="L130" i="7"/>
  <c r="K124" i="7"/>
  <c r="L124" i="7"/>
  <c r="H127" i="7"/>
  <c r="F22" i="8" s="1"/>
  <c r="L114" i="7"/>
  <c r="J111" i="7"/>
  <c r="G20" i="8" s="1"/>
  <c r="K106" i="7"/>
  <c r="L106" i="7"/>
  <c r="L103" i="7"/>
  <c r="L102" i="7"/>
  <c r="K96" i="7"/>
  <c r="L96" i="7"/>
  <c r="L95" i="7"/>
  <c r="H94" i="7"/>
  <c r="L94" i="7"/>
  <c r="L88" i="7"/>
  <c r="L87" i="7"/>
  <c r="H91" i="7"/>
  <c r="F17" i="8" s="1"/>
  <c r="K86" i="7"/>
  <c r="J91" i="7"/>
  <c r="G17" i="8" s="1"/>
  <c r="L86" i="7"/>
  <c r="K81" i="7"/>
  <c r="H81" i="7"/>
  <c r="L81" i="7" s="1"/>
  <c r="K76" i="7"/>
  <c r="L76" i="7"/>
  <c r="I77" i="7"/>
  <c r="H78" i="7"/>
  <c r="F15" i="8" s="1"/>
  <c r="L75" i="7"/>
  <c r="J72" i="7"/>
  <c r="G14" i="8" s="1"/>
  <c r="L68" i="7"/>
  <c r="L67" i="7"/>
  <c r="L66" i="7"/>
  <c r="L65" i="7"/>
  <c r="K65" i="7"/>
  <c r="L64" i="7"/>
  <c r="H72" i="7"/>
  <c r="F14" i="8" s="1"/>
  <c r="L60" i="7"/>
  <c r="L59" i="7"/>
  <c r="L58" i="7"/>
  <c r="L56" i="7"/>
  <c r="L55" i="7"/>
  <c r="I57" i="7"/>
  <c r="J57" i="7" s="1"/>
  <c r="J61" i="7" s="1"/>
  <c r="G13" i="8" s="1"/>
  <c r="H47" i="7"/>
  <c r="F11" i="8" s="1"/>
  <c r="L44" i="7"/>
  <c r="L40" i="7"/>
  <c r="L41" i="7"/>
  <c r="L33" i="7"/>
  <c r="L32" i="7"/>
  <c r="L28" i="7"/>
  <c r="L21" i="7"/>
  <c r="L17" i="7"/>
  <c r="L16" i="7"/>
  <c r="H18" i="7"/>
  <c r="F5" i="8" s="1"/>
  <c r="L15" i="7"/>
  <c r="L11" i="7"/>
  <c r="L10" i="7"/>
  <c r="F12" i="7"/>
  <c r="E4" i="8" s="1"/>
  <c r="L9" i="7"/>
  <c r="K9" i="7"/>
  <c r="L8" i="7"/>
  <c r="J12" i="7"/>
  <c r="G4" i="8" s="1"/>
  <c r="L7" i="7"/>
  <c r="L6" i="7"/>
  <c r="L5" i="7"/>
  <c r="E202" i="8"/>
  <c r="F1195" i="7"/>
  <c r="E200" i="8"/>
  <c r="E199" i="8"/>
  <c r="K1184" i="7"/>
  <c r="E198" i="8"/>
  <c r="H197" i="8"/>
  <c r="H195" i="8"/>
  <c r="H194" i="8"/>
  <c r="E190" i="8"/>
  <c r="H190" i="8" s="1"/>
  <c r="K1138" i="7"/>
  <c r="E189" i="8"/>
  <c r="H189" i="8" s="1"/>
  <c r="K1131" i="7"/>
  <c r="E188" i="8"/>
  <c r="H188" i="8" s="1"/>
  <c r="K1124" i="7"/>
  <c r="K1110" i="7"/>
  <c r="K1103" i="7"/>
  <c r="K1089" i="7"/>
  <c r="K1082" i="7"/>
  <c r="K1075" i="7"/>
  <c r="F1068" i="7"/>
  <c r="K1062" i="7"/>
  <c r="L1044" i="7"/>
  <c r="K1044" i="7"/>
  <c r="K1043" i="7"/>
  <c r="E175" i="8"/>
  <c r="L1035" i="7"/>
  <c r="K1034" i="7"/>
  <c r="K1028" i="7"/>
  <c r="K1022" i="7"/>
  <c r="K1014" i="7"/>
  <c r="K1009" i="7"/>
  <c r="K997" i="7"/>
  <c r="E168" i="8"/>
  <c r="K984" i="7"/>
  <c r="E166" i="8"/>
  <c r="K978" i="7"/>
  <c r="K968" i="7"/>
  <c r="K962" i="7"/>
  <c r="E162" i="8"/>
  <c r="K949" i="7"/>
  <c r="E160" i="8"/>
  <c r="K938" i="7"/>
  <c r="J925" i="7"/>
  <c r="E157" i="8"/>
  <c r="L919" i="7"/>
  <c r="K919" i="7"/>
  <c r="E156" i="8"/>
  <c r="L913" i="7"/>
  <c r="K913" i="7"/>
  <c r="K907" i="7"/>
  <c r="E154" i="8"/>
  <c r="K897" i="7"/>
  <c r="E152" i="8"/>
  <c r="K884" i="7"/>
  <c r="E151" i="8"/>
  <c r="K878" i="7"/>
  <c r="E150" i="8"/>
  <c r="E146" i="8"/>
  <c r="L853" i="7"/>
  <c r="L852" i="7"/>
  <c r="K852" i="7"/>
  <c r="E145" i="8"/>
  <c r="K846" i="7"/>
  <c r="E144" i="8"/>
  <c r="K840" i="7"/>
  <c r="E143" i="8"/>
  <c r="K833" i="7"/>
  <c r="K826" i="7"/>
  <c r="E141" i="8"/>
  <c r="K820" i="7"/>
  <c r="K814" i="7"/>
  <c r="E139" i="8"/>
  <c r="K803" i="7"/>
  <c r="K788" i="7"/>
  <c r="K782" i="7"/>
  <c r="E134" i="8"/>
  <c r="E133" i="8"/>
  <c r="E132" i="8"/>
  <c r="L768" i="7"/>
  <c r="K768" i="7"/>
  <c r="E131" i="8"/>
  <c r="L762" i="7"/>
  <c r="K762" i="7"/>
  <c r="H130" i="8"/>
  <c r="E130" i="8"/>
  <c r="E746" i="7" s="1"/>
  <c r="E129" i="8"/>
  <c r="K752" i="7"/>
  <c r="E127" i="8"/>
  <c r="E126" i="8"/>
  <c r="K736" i="7"/>
  <c r="E125" i="8"/>
  <c r="E124" i="8"/>
  <c r="K724" i="7"/>
  <c r="E122" i="8"/>
  <c r="L714" i="7"/>
  <c r="K714" i="7"/>
  <c r="E121" i="8"/>
  <c r="E117" i="8"/>
  <c r="K687" i="7"/>
  <c r="L681" i="7"/>
  <c r="H116" i="8"/>
  <c r="K674" i="7"/>
  <c r="E114" i="8"/>
  <c r="K668" i="7"/>
  <c r="K662" i="7"/>
  <c r="E112" i="8"/>
  <c r="H112" i="8" s="1"/>
  <c r="K651" i="7"/>
  <c r="K644" i="7"/>
  <c r="F637" i="7"/>
  <c r="F630" i="7"/>
  <c r="E108" i="8"/>
  <c r="K619" i="7"/>
  <c r="E106" i="8"/>
  <c r="E105" i="8"/>
  <c r="H104" i="8"/>
  <c r="E103" i="8"/>
  <c r="H103" i="8" s="1"/>
  <c r="K582" i="7"/>
  <c r="K573" i="7"/>
  <c r="F398" i="7"/>
  <c r="E66" i="8"/>
  <c r="H66" i="8" s="1"/>
  <c r="K329" i="7"/>
  <c r="K297" i="7"/>
  <c r="K291" i="7"/>
  <c r="K285" i="7"/>
  <c r="K279" i="7"/>
  <c r="K202" i="7"/>
  <c r="F196" i="7"/>
  <c r="K189" i="7"/>
  <c r="K182" i="7"/>
  <c r="E30" i="8"/>
  <c r="H30" i="8" s="1"/>
  <c r="K176" i="7"/>
  <c r="K154" i="7"/>
  <c r="E19" i="8"/>
  <c r="H19" i="8" s="1"/>
  <c r="K89" i="7"/>
  <c r="E16" i="8"/>
  <c r="E15" i="8"/>
  <c r="E13" i="8"/>
  <c r="E10" i="8"/>
  <c r="H10" i="8" s="1"/>
  <c r="E8" i="8"/>
  <c r="H8" i="8" s="1"/>
  <c r="H7" i="8"/>
  <c r="L29" i="7"/>
  <c r="F6" i="8"/>
  <c r="E5" i="8"/>
  <c r="K447" i="9"/>
  <c r="L19" i="10"/>
  <c r="L16" i="10"/>
  <c r="L484" i="9" l="1"/>
  <c r="K491" i="9"/>
  <c r="L481" i="9"/>
  <c r="L509" i="9" s="1"/>
  <c r="F509" i="9"/>
  <c r="E26" i="10" s="1"/>
  <c r="F25" i="10"/>
  <c r="L25" i="10" s="1"/>
  <c r="T25" i="10" s="1"/>
  <c r="E31" i="3" s="1"/>
  <c r="K25" i="10"/>
  <c r="L446" i="9"/>
  <c r="L465" i="9" s="1"/>
  <c r="F24" i="10"/>
  <c r="L24" i="10" s="1"/>
  <c r="K24" i="10"/>
  <c r="F23" i="10"/>
  <c r="L23" i="10" s="1"/>
  <c r="K23" i="10"/>
  <c r="L399" i="9"/>
  <c r="F22" i="10"/>
  <c r="L22" i="10" s="1"/>
  <c r="T22" i="10" s="1"/>
  <c r="E27" i="3" s="1"/>
  <c r="K22" i="10"/>
  <c r="L21" i="10"/>
  <c r="K21" i="10"/>
  <c r="L377" i="9"/>
  <c r="L355" i="9"/>
  <c r="F20" i="10"/>
  <c r="L20" i="10" s="1"/>
  <c r="K20" i="10"/>
  <c r="L333" i="9"/>
  <c r="K19" i="10"/>
  <c r="L18" i="10"/>
  <c r="L289" i="9"/>
  <c r="K18" i="10"/>
  <c r="L267" i="9"/>
  <c r="F17" i="10"/>
  <c r="L17" i="10" s="1"/>
  <c r="K17" i="10"/>
  <c r="L245" i="9"/>
  <c r="K16" i="10"/>
  <c r="L223" i="9"/>
  <c r="F15" i="10"/>
  <c r="L15" i="10" s="1"/>
  <c r="K15" i="10"/>
  <c r="L201" i="9"/>
  <c r="K14" i="10"/>
  <c r="F14" i="10"/>
  <c r="L14" i="10" s="1"/>
  <c r="L179" i="9"/>
  <c r="F13" i="10"/>
  <c r="L13" i="10" s="1"/>
  <c r="K13" i="10"/>
  <c r="L135" i="9"/>
  <c r="F12" i="10"/>
  <c r="L12" i="10" s="1"/>
  <c r="K12" i="10"/>
  <c r="L11" i="10"/>
  <c r="K11" i="10"/>
  <c r="L113" i="9"/>
  <c r="L91" i="9"/>
  <c r="F10" i="10"/>
  <c r="L10" i="10" s="1"/>
  <c r="K10" i="10"/>
  <c r="G6" i="10"/>
  <c r="H6" i="10" s="1"/>
  <c r="G5" i="10" s="1"/>
  <c r="H5" i="10" s="1"/>
  <c r="H44" i="10" s="1"/>
  <c r="L9" i="10"/>
  <c r="K9" i="10"/>
  <c r="L69" i="9"/>
  <c r="L47" i="9"/>
  <c r="I6" i="10"/>
  <c r="J6" i="10" s="1"/>
  <c r="I5" i="10" s="1"/>
  <c r="J5" i="10" s="1"/>
  <c r="J44" i="10" s="1"/>
  <c r="K8" i="10"/>
  <c r="F8" i="10"/>
  <c r="K7" i="10"/>
  <c r="L25" i="9"/>
  <c r="L7" i="10"/>
  <c r="H202" i="8"/>
  <c r="E586" i="7"/>
  <c r="L1195" i="7"/>
  <c r="F1197" i="7"/>
  <c r="H200" i="8"/>
  <c r="E580" i="7"/>
  <c r="L1186" i="7"/>
  <c r="H199" i="8"/>
  <c r="E574" i="7"/>
  <c r="H198" i="8"/>
  <c r="E565" i="7"/>
  <c r="F544" i="7"/>
  <c r="L544" i="7" s="1"/>
  <c r="K544" i="7"/>
  <c r="E196" i="8"/>
  <c r="H196" i="8"/>
  <c r="E539" i="7"/>
  <c r="L1165" i="7"/>
  <c r="I529" i="7"/>
  <c r="J529" i="7" s="1"/>
  <c r="J531" i="7" s="1"/>
  <c r="G91" i="8" s="1"/>
  <c r="I519" i="7"/>
  <c r="J519" i="7" s="1"/>
  <c r="J521" i="7" s="1"/>
  <c r="G89" i="8" s="1"/>
  <c r="I534" i="7"/>
  <c r="J534" i="7" s="1"/>
  <c r="J536" i="7" s="1"/>
  <c r="G92" i="8" s="1"/>
  <c r="E534" i="7"/>
  <c r="E524" i="7"/>
  <c r="E529" i="7"/>
  <c r="E519" i="7"/>
  <c r="L516" i="7"/>
  <c r="L1155" i="7"/>
  <c r="H193" i="8"/>
  <c r="E509" i="7"/>
  <c r="L1150" i="7"/>
  <c r="G499" i="7"/>
  <c r="G504" i="7"/>
  <c r="F494" i="7"/>
  <c r="K494" i="7"/>
  <c r="E187" i="8"/>
  <c r="H187" i="8" s="1"/>
  <c r="E186" i="8"/>
  <c r="H186" i="8" s="1"/>
  <c r="E185" i="8"/>
  <c r="H185" i="8" s="1"/>
  <c r="K1096" i="7"/>
  <c r="E184" i="8"/>
  <c r="H184" i="8" s="1"/>
  <c r="E183" i="8"/>
  <c r="H183" i="8" s="1"/>
  <c r="E182" i="8"/>
  <c r="H182" i="8" s="1"/>
  <c r="E181" i="8"/>
  <c r="H181" i="8" s="1"/>
  <c r="L1068" i="7"/>
  <c r="F1070" i="7"/>
  <c r="E179" i="8"/>
  <c r="H179" i="8" s="1"/>
  <c r="E459" i="7"/>
  <c r="K1056" i="7"/>
  <c r="F1056" i="7"/>
  <c r="L1051" i="7"/>
  <c r="G446" i="7"/>
  <c r="H446" i="7" s="1"/>
  <c r="H448" i="7" s="1"/>
  <c r="F76" i="8" s="1"/>
  <c r="G434" i="7"/>
  <c r="H434" i="7" s="1"/>
  <c r="H436" i="7" s="1"/>
  <c r="F74" i="8" s="1"/>
  <c r="G452" i="7"/>
  <c r="H452" i="7" s="1"/>
  <c r="H454" i="7" s="1"/>
  <c r="F77" i="8" s="1"/>
  <c r="H442" i="7"/>
  <c r="F75" i="8" s="1"/>
  <c r="H177" i="8"/>
  <c r="E452" i="7"/>
  <c r="E440" i="7"/>
  <c r="E446" i="7"/>
  <c r="E434" i="7"/>
  <c r="L1043" i="7"/>
  <c r="F1045" i="7"/>
  <c r="H175" i="8"/>
  <c r="E427" i="7"/>
  <c r="E174" i="8"/>
  <c r="E173" i="8"/>
  <c r="H173" i="8" s="1"/>
  <c r="H172" i="8"/>
  <c r="E428" i="7"/>
  <c r="E416" i="7"/>
  <c r="E422" i="7"/>
  <c r="L1009" i="7"/>
  <c r="F1010" i="7"/>
  <c r="F1003" i="7"/>
  <c r="L1003" i="7" s="1"/>
  <c r="F1004" i="7"/>
  <c r="E169" i="8"/>
  <c r="H169" i="8" s="1"/>
  <c r="E411" i="7"/>
  <c r="H168" i="8"/>
  <c r="E404" i="7"/>
  <c r="E410" i="7"/>
  <c r="L984" i="7"/>
  <c r="F985" i="7"/>
  <c r="H166" i="8"/>
  <c r="E972" i="7"/>
  <c r="E164" i="8"/>
  <c r="H164" i="8" s="1"/>
  <c r="E396" i="7"/>
  <c r="L963" i="7"/>
  <c r="E163" i="8"/>
  <c r="H163" i="8" s="1"/>
  <c r="K392" i="7"/>
  <c r="L950" i="7"/>
  <c r="H162" i="8"/>
  <c r="E374" i="7"/>
  <c r="G364" i="7"/>
  <c r="H364" i="7" s="1"/>
  <c r="H365" i="7" s="1"/>
  <c r="F61" i="8" s="1"/>
  <c r="L944" i="7"/>
  <c r="E161" i="8"/>
  <c r="L939" i="7"/>
  <c r="H160" i="8"/>
  <c r="E931" i="7"/>
  <c r="L925" i="7"/>
  <c r="J928" i="7"/>
  <c r="H157" i="8"/>
  <c r="E340" i="7"/>
  <c r="H156" i="8"/>
  <c r="E335" i="7"/>
  <c r="E155" i="8"/>
  <c r="H155" i="8" s="1"/>
  <c r="E324" i="7"/>
  <c r="E311" i="7"/>
  <c r="H154" i="8"/>
  <c r="E891" i="7"/>
  <c r="G280" i="7"/>
  <c r="H280" i="7" s="1"/>
  <c r="H281" i="7" s="1"/>
  <c r="F48" i="8" s="1"/>
  <c r="G298" i="7"/>
  <c r="H298" i="7" s="1"/>
  <c r="H299" i="7" s="1"/>
  <c r="F51" i="8" s="1"/>
  <c r="I286" i="7"/>
  <c r="J286" i="7" s="1"/>
  <c r="J287" i="7" s="1"/>
  <c r="G49" i="8" s="1"/>
  <c r="I298" i="7"/>
  <c r="J298" i="7" s="1"/>
  <c r="J299" i="7" s="1"/>
  <c r="G51" i="8" s="1"/>
  <c r="I292" i="7"/>
  <c r="J292" i="7" s="1"/>
  <c r="J293" i="7" s="1"/>
  <c r="G50" i="8" s="1"/>
  <c r="L884" i="7"/>
  <c r="J885" i="7"/>
  <c r="G152" i="8" s="1"/>
  <c r="I274" i="7" s="1"/>
  <c r="J274" i="7" s="1"/>
  <c r="J275" i="7" s="1"/>
  <c r="G47" i="8" s="1"/>
  <c r="E274" i="7"/>
  <c r="L879" i="7"/>
  <c r="H151" i="8"/>
  <c r="E267" i="7"/>
  <c r="H150" i="8"/>
  <c r="E260" i="7"/>
  <c r="E149" i="8"/>
  <c r="H147" i="8"/>
  <c r="E245" i="7"/>
  <c r="H146" i="8"/>
  <c r="E228" i="7"/>
  <c r="L847" i="7"/>
  <c r="H145" i="8"/>
  <c r="E223" i="7"/>
  <c r="H144" i="8"/>
  <c r="E545" i="7"/>
  <c r="E550" i="7"/>
  <c r="E218" i="7"/>
  <c r="H143" i="8"/>
  <c r="E827" i="7"/>
  <c r="L821" i="7"/>
  <c r="H141" i="8"/>
  <c r="E208" i="7"/>
  <c r="L815" i="7"/>
  <c r="I184" i="7"/>
  <c r="J184" i="7" s="1"/>
  <c r="I190" i="7"/>
  <c r="J190" i="7" s="1"/>
  <c r="J192" i="7" s="1"/>
  <c r="G32" i="8" s="1"/>
  <c r="I197" i="7"/>
  <c r="J197" i="7" s="1"/>
  <c r="J198" i="7" s="1"/>
  <c r="G33" i="8" s="1"/>
  <c r="I330" i="7"/>
  <c r="J330" i="7" s="1"/>
  <c r="J331" i="7" s="1"/>
  <c r="G54" i="8" s="1"/>
  <c r="H140" i="8"/>
  <c r="E330" i="7"/>
  <c r="E197" i="7"/>
  <c r="E184" i="7"/>
  <c r="E190" i="7"/>
  <c r="H139" i="8"/>
  <c r="E171" i="7"/>
  <c r="I166" i="7"/>
  <c r="J166" i="7" s="1"/>
  <c r="I160" i="7"/>
  <c r="J160" i="7" s="1"/>
  <c r="I183" i="7"/>
  <c r="J183" i="7" s="1"/>
  <c r="J185" i="7" s="1"/>
  <c r="G31" i="8" s="1"/>
  <c r="E138" i="8"/>
  <c r="E789" i="7" s="1"/>
  <c r="F789" i="7" s="1"/>
  <c r="L789" i="7" s="1"/>
  <c r="G183" i="7"/>
  <c r="H183" i="7" s="1"/>
  <c r="H185" i="7" s="1"/>
  <c r="F31" i="8" s="1"/>
  <c r="G160" i="7"/>
  <c r="H160" i="7" s="1"/>
  <c r="H161" i="7" s="1"/>
  <c r="F27" i="8" s="1"/>
  <c r="G239" i="7"/>
  <c r="H239" i="7" s="1"/>
  <c r="H240" i="7"/>
  <c r="F41" i="8" s="1"/>
  <c r="F795" i="7"/>
  <c r="K795" i="7"/>
  <c r="H167" i="7"/>
  <c r="F28" i="8" s="1"/>
  <c r="L782" i="7"/>
  <c r="J783" i="7"/>
  <c r="G135" i="8" s="1"/>
  <c r="H135" i="8" s="1"/>
  <c r="E165" i="7"/>
  <c r="E233" i="7"/>
  <c r="E238" i="7"/>
  <c r="E159" i="7"/>
  <c r="H134" i="8"/>
  <c r="E146" i="7"/>
  <c r="H133" i="8"/>
  <c r="E145" i="7"/>
  <c r="H132" i="8"/>
  <c r="E142" i="7"/>
  <c r="H131" i="8"/>
  <c r="E131" i="7"/>
  <c r="E136" i="7"/>
  <c r="J127" i="7"/>
  <c r="G22" i="8" s="1"/>
  <c r="K746" i="7"/>
  <c r="F746" i="7"/>
  <c r="L753" i="7"/>
  <c r="H129" i="8"/>
  <c r="E126" i="7"/>
  <c r="H127" i="8"/>
  <c r="E120" i="7"/>
  <c r="H126" i="8"/>
  <c r="E119" i="7"/>
  <c r="H125" i="8"/>
  <c r="E117" i="7"/>
  <c r="L725" i="7"/>
  <c r="H124" i="8"/>
  <c r="E116" i="7"/>
  <c r="K110" i="7"/>
  <c r="F110" i="7"/>
  <c r="L110" i="7" s="1"/>
  <c r="H122" i="8"/>
  <c r="E109" i="7"/>
  <c r="H121" i="7"/>
  <c r="F21" i="8" s="1"/>
  <c r="L709" i="7"/>
  <c r="G108" i="7"/>
  <c r="H108" i="7" s="1"/>
  <c r="H111" i="7" s="1"/>
  <c r="F20" i="8" s="1"/>
  <c r="H121" i="8"/>
  <c r="E108" i="7"/>
  <c r="E118" i="7"/>
  <c r="E120" i="8"/>
  <c r="H120" i="8" s="1"/>
  <c r="E478" i="7"/>
  <c r="E119" i="8"/>
  <c r="L693" i="7"/>
  <c r="E118" i="8"/>
  <c r="H117" i="8"/>
  <c r="E69" i="7"/>
  <c r="E115" i="8"/>
  <c r="H115" i="8" s="1"/>
  <c r="L668" i="7"/>
  <c r="J669" i="7"/>
  <c r="E51" i="7"/>
  <c r="E113" i="8"/>
  <c r="L646" i="7"/>
  <c r="E111" i="8"/>
  <c r="H111" i="8" s="1"/>
  <c r="L637" i="7"/>
  <c r="F639" i="7"/>
  <c r="I490" i="7"/>
  <c r="J490" i="7" s="1"/>
  <c r="J491" i="7" s="1"/>
  <c r="G83" i="8" s="1"/>
  <c r="I484" i="7"/>
  <c r="J484" i="7" s="1"/>
  <c r="J485" i="7" s="1"/>
  <c r="G82" i="8" s="1"/>
  <c r="G490" i="7"/>
  <c r="H490" i="7" s="1"/>
  <c r="H491" i="7" s="1"/>
  <c r="F83" i="8" s="1"/>
  <c r="G484" i="7"/>
  <c r="H484" i="7" s="1"/>
  <c r="H485" i="7" s="1"/>
  <c r="F82" i="8" s="1"/>
  <c r="L630" i="7"/>
  <c r="F632" i="7"/>
  <c r="H108" i="8"/>
  <c r="E36" i="7"/>
  <c r="H107" i="8"/>
  <c r="E605" i="7"/>
  <c r="E612" i="7"/>
  <c r="E23" i="7"/>
  <c r="E22" i="7"/>
  <c r="E102" i="8"/>
  <c r="H102" i="8" s="1"/>
  <c r="K561" i="7"/>
  <c r="L561" i="7"/>
  <c r="F562" i="7"/>
  <c r="E96" i="8"/>
  <c r="H96" i="8" s="1"/>
  <c r="E85" i="8"/>
  <c r="L468" i="7"/>
  <c r="L398" i="7"/>
  <c r="H57" i="8"/>
  <c r="L346" i="7"/>
  <c r="L345" i="7"/>
  <c r="E43" i="8"/>
  <c r="H43" i="8" s="1"/>
  <c r="E34" i="8"/>
  <c r="H34" i="8" s="1"/>
  <c r="L196" i="7"/>
  <c r="K152" i="7"/>
  <c r="H26" i="8"/>
  <c r="L155" i="7"/>
  <c r="I97" i="7"/>
  <c r="H99" i="7"/>
  <c r="H83" i="7"/>
  <c r="I82" i="7"/>
  <c r="J77" i="7"/>
  <c r="K77" i="7"/>
  <c r="K57" i="7"/>
  <c r="L57" i="7"/>
  <c r="H13" i="8"/>
  <c r="L61" i="7"/>
  <c r="L18" i="7"/>
  <c r="H5" i="8"/>
  <c r="L12" i="7"/>
  <c r="H4" i="8"/>
  <c r="F26" i="10" l="1"/>
  <c r="L26" i="10" s="1"/>
  <c r="T26" i="10" s="1"/>
  <c r="E32" i="3" s="1"/>
  <c r="K26" i="10"/>
  <c r="E8" i="3"/>
  <c r="E9" i="3" s="1"/>
  <c r="E10" i="3" s="1"/>
  <c r="E11" i="3"/>
  <c r="L8" i="10"/>
  <c r="E6" i="10"/>
  <c r="F586" i="7"/>
  <c r="K586" i="7"/>
  <c r="L1197" i="7"/>
  <c r="E201" i="8"/>
  <c r="K580" i="7"/>
  <c r="F580" i="7"/>
  <c r="K574" i="7"/>
  <c r="F574" i="7"/>
  <c r="K565" i="7"/>
  <c r="F565" i="7"/>
  <c r="F539" i="7"/>
  <c r="K539" i="7"/>
  <c r="F519" i="7"/>
  <c r="K519" i="7"/>
  <c r="K529" i="7"/>
  <c r="F529" i="7"/>
  <c r="K524" i="7"/>
  <c r="F524" i="7"/>
  <c r="F534" i="7"/>
  <c r="K534" i="7"/>
  <c r="F509" i="7"/>
  <c r="K509" i="7"/>
  <c r="H504" i="7"/>
  <c r="K504" i="7"/>
  <c r="H499" i="7"/>
  <c r="K499" i="7"/>
  <c r="F496" i="7"/>
  <c r="L494" i="7"/>
  <c r="L1070" i="7"/>
  <c r="E180" i="8"/>
  <c r="H180" i="8" s="1"/>
  <c r="F459" i="7"/>
  <c r="L459" i="7" s="1"/>
  <c r="K459" i="7"/>
  <c r="L1056" i="7"/>
  <c r="F1057" i="7"/>
  <c r="F434" i="7"/>
  <c r="L434" i="7" s="1"/>
  <c r="K434" i="7"/>
  <c r="F446" i="7"/>
  <c r="L446" i="7" s="1"/>
  <c r="K446" i="7"/>
  <c r="F440" i="7"/>
  <c r="L440" i="7" s="1"/>
  <c r="K440" i="7"/>
  <c r="F452" i="7"/>
  <c r="L452" i="7" s="1"/>
  <c r="K452" i="7"/>
  <c r="L1045" i="7"/>
  <c r="E176" i="8"/>
  <c r="F427" i="7"/>
  <c r="L427" i="7" s="1"/>
  <c r="K427" i="7"/>
  <c r="H174" i="8"/>
  <c r="E421" i="7"/>
  <c r="E423" i="7"/>
  <c r="F423" i="7" s="1"/>
  <c r="L423" i="7" s="1"/>
  <c r="E417" i="7"/>
  <c r="K417" i="7" s="1"/>
  <c r="F417" i="7"/>
  <c r="L417" i="7" s="1"/>
  <c r="F422" i="7"/>
  <c r="K422" i="7"/>
  <c r="F416" i="7"/>
  <c r="L416" i="7" s="1"/>
  <c r="K416" i="7"/>
  <c r="F428" i="7"/>
  <c r="K428" i="7"/>
  <c r="L1010" i="7"/>
  <c r="E171" i="8"/>
  <c r="L1004" i="7"/>
  <c r="E170" i="8"/>
  <c r="E405" i="7"/>
  <c r="F405" i="7" s="1"/>
  <c r="L405" i="7" s="1"/>
  <c r="F411" i="7"/>
  <c r="L411" i="7" s="1"/>
  <c r="K411" i="7"/>
  <c r="K410" i="7"/>
  <c r="F410" i="7"/>
  <c r="K404" i="7"/>
  <c r="F404" i="7"/>
  <c r="L404" i="7" s="1"/>
  <c r="L985" i="7"/>
  <c r="E167" i="8"/>
  <c r="F972" i="7"/>
  <c r="K972" i="7"/>
  <c r="F396" i="7"/>
  <c r="K396" i="7"/>
  <c r="E390" i="7"/>
  <c r="F390" i="7" s="1"/>
  <c r="K390" i="7"/>
  <c r="F374" i="7"/>
  <c r="K374" i="7"/>
  <c r="H161" i="8"/>
  <c r="E369" i="7"/>
  <c r="E364" i="7"/>
  <c r="F931" i="7"/>
  <c r="K931" i="7"/>
  <c r="G158" i="8"/>
  <c r="L928" i="7"/>
  <c r="K340" i="7"/>
  <c r="F340" i="7"/>
  <c r="L340" i="7" s="1"/>
  <c r="K335" i="7"/>
  <c r="F335" i="7"/>
  <c r="L335" i="7" s="1"/>
  <c r="F311" i="7"/>
  <c r="K311" i="7"/>
  <c r="F324" i="7"/>
  <c r="K324" i="7"/>
  <c r="F891" i="7"/>
  <c r="K891" i="7"/>
  <c r="H152" i="8"/>
  <c r="L885" i="7"/>
  <c r="K274" i="7"/>
  <c r="F274" i="7"/>
  <c r="K267" i="7"/>
  <c r="F267" i="7"/>
  <c r="K260" i="7"/>
  <c r="F260" i="7"/>
  <c r="E255" i="7"/>
  <c r="H149" i="8"/>
  <c r="K245" i="7"/>
  <c r="F245" i="7"/>
  <c r="K228" i="7"/>
  <c r="F228" i="7"/>
  <c r="F223" i="7"/>
  <c r="K223" i="7"/>
  <c r="F218" i="7"/>
  <c r="K218" i="7"/>
  <c r="F550" i="7"/>
  <c r="K550" i="7"/>
  <c r="F545" i="7"/>
  <c r="K545" i="7"/>
  <c r="K827" i="7"/>
  <c r="F827" i="7"/>
  <c r="F208" i="7"/>
  <c r="K208" i="7"/>
  <c r="K190" i="7"/>
  <c r="F190" i="7"/>
  <c r="K184" i="7"/>
  <c r="F184" i="7"/>
  <c r="L184" i="7" s="1"/>
  <c r="F197" i="7"/>
  <c r="K197" i="7"/>
  <c r="K330" i="7"/>
  <c r="F330" i="7"/>
  <c r="F171" i="7"/>
  <c r="K171" i="7"/>
  <c r="H138" i="8"/>
  <c r="K789" i="7"/>
  <c r="L795" i="7"/>
  <c r="F796" i="7"/>
  <c r="L783" i="7"/>
  <c r="I233" i="7"/>
  <c r="J233" i="7" s="1"/>
  <c r="J234" i="7" s="1"/>
  <c r="G40" i="8" s="1"/>
  <c r="I165" i="7"/>
  <c r="J165" i="7" s="1"/>
  <c r="J167" i="7" s="1"/>
  <c r="G28" i="8" s="1"/>
  <c r="I238" i="7"/>
  <c r="J238" i="7" s="1"/>
  <c r="J240" i="7" s="1"/>
  <c r="G41" i="8" s="1"/>
  <c r="I159" i="7"/>
  <c r="J159" i="7" s="1"/>
  <c r="J161" i="7" s="1"/>
  <c r="G27" i="8" s="1"/>
  <c r="F159" i="7"/>
  <c r="K159" i="7"/>
  <c r="F238" i="7"/>
  <c r="K238" i="7"/>
  <c r="K233" i="7"/>
  <c r="F233" i="7"/>
  <c r="F165" i="7"/>
  <c r="F146" i="7"/>
  <c r="L146" i="7" s="1"/>
  <c r="K146" i="7"/>
  <c r="F145" i="7"/>
  <c r="L145" i="7" s="1"/>
  <c r="K145" i="7"/>
  <c r="F142" i="7"/>
  <c r="L142" i="7" s="1"/>
  <c r="K142" i="7"/>
  <c r="F136" i="7"/>
  <c r="K136" i="7"/>
  <c r="F131" i="7"/>
  <c r="K131" i="7"/>
  <c r="F747" i="7"/>
  <c r="L746" i="7"/>
  <c r="F126" i="7"/>
  <c r="L126" i="7" s="1"/>
  <c r="K126" i="7"/>
  <c r="F120" i="7"/>
  <c r="L120" i="7" s="1"/>
  <c r="K120" i="7"/>
  <c r="F119" i="7"/>
  <c r="L119" i="7" s="1"/>
  <c r="K119" i="7"/>
  <c r="F117" i="7"/>
  <c r="L117" i="7" s="1"/>
  <c r="K117" i="7"/>
  <c r="F116" i="7"/>
  <c r="L116" i="7" s="1"/>
  <c r="K116" i="7"/>
  <c r="F109" i="7"/>
  <c r="L109" i="7" s="1"/>
  <c r="K109" i="7"/>
  <c r="K118" i="7"/>
  <c r="F118" i="7"/>
  <c r="L118" i="7" s="1"/>
  <c r="F108" i="7"/>
  <c r="L108" i="7" s="1"/>
  <c r="K108" i="7"/>
  <c r="E107" i="7"/>
  <c r="E334" i="7"/>
  <c r="E98" i="7"/>
  <c r="E339" i="7"/>
  <c r="K339" i="7" s="1"/>
  <c r="E90" i="7"/>
  <c r="F90" i="7" s="1"/>
  <c r="E115" i="7"/>
  <c r="K115" i="7" s="1"/>
  <c r="E473" i="7"/>
  <c r="F98" i="7"/>
  <c r="K98" i="7"/>
  <c r="F115" i="7"/>
  <c r="K107" i="7"/>
  <c r="F107" i="7"/>
  <c r="F339" i="7"/>
  <c r="F478" i="7"/>
  <c r="K478" i="7"/>
  <c r="F334" i="7"/>
  <c r="K334" i="7"/>
  <c r="K473" i="7"/>
  <c r="F473" i="7"/>
  <c r="H119" i="8"/>
  <c r="E71" i="7"/>
  <c r="E70" i="7"/>
  <c r="H118" i="8"/>
  <c r="F69" i="7"/>
  <c r="K69" i="7"/>
  <c r="G114" i="8"/>
  <c r="L669" i="7"/>
  <c r="F51" i="7"/>
  <c r="E50" i="7"/>
  <c r="H113" i="8"/>
  <c r="L639" i="7"/>
  <c r="E110" i="8"/>
  <c r="L632" i="7"/>
  <c r="E109" i="8"/>
  <c r="K36" i="7"/>
  <c r="F36" i="7"/>
  <c r="F612" i="7"/>
  <c r="L612" i="7" s="1"/>
  <c r="I613" i="7" s="1"/>
  <c r="J613" i="7" s="1"/>
  <c r="L613" i="7" s="1"/>
  <c r="K612" i="7"/>
  <c r="K605" i="7"/>
  <c r="F605" i="7"/>
  <c r="L605" i="7" s="1"/>
  <c r="I606" i="7" s="1"/>
  <c r="J614" i="7"/>
  <c r="G106" i="8" s="1"/>
  <c r="I23" i="7" s="1"/>
  <c r="J23" i="7" s="1"/>
  <c r="F23" i="7"/>
  <c r="F22" i="7"/>
  <c r="L562" i="7"/>
  <c r="E97" i="8"/>
  <c r="H97" i="8" s="1"/>
  <c r="K97" i="7"/>
  <c r="J97" i="7"/>
  <c r="F18" i="8"/>
  <c r="F16" i="8"/>
  <c r="J82" i="7"/>
  <c r="K82" i="7"/>
  <c r="J78" i="7"/>
  <c r="L77" i="7"/>
  <c r="E15" i="3" l="1"/>
  <c r="E14" i="3"/>
  <c r="E16" i="3" s="1"/>
  <c r="E17" i="3"/>
  <c r="F6" i="10"/>
  <c r="K6" i="10"/>
  <c r="E12" i="3"/>
  <c r="E13" i="3"/>
  <c r="F587" i="7"/>
  <c r="L586" i="7"/>
  <c r="H201" i="8"/>
  <c r="E581" i="7"/>
  <c r="L580" i="7"/>
  <c r="L574" i="7"/>
  <c r="F575" i="7"/>
  <c r="F568" i="7"/>
  <c r="L565" i="7"/>
  <c r="F541" i="7"/>
  <c r="L539" i="7"/>
  <c r="F536" i="7"/>
  <c r="L534" i="7"/>
  <c r="F526" i="7"/>
  <c r="L524" i="7"/>
  <c r="F531" i="7"/>
  <c r="L529" i="7"/>
  <c r="F521" i="7"/>
  <c r="L519" i="7"/>
  <c r="F511" i="7"/>
  <c r="L509" i="7"/>
  <c r="H501" i="7"/>
  <c r="L499" i="7"/>
  <c r="H506" i="7"/>
  <c r="L504" i="7"/>
  <c r="E84" i="8"/>
  <c r="H84" i="8" s="1"/>
  <c r="L496" i="7"/>
  <c r="L1057" i="7"/>
  <c r="E178" i="8"/>
  <c r="H176" i="8"/>
  <c r="E429" i="7"/>
  <c r="F421" i="7"/>
  <c r="L421" i="7" s="1"/>
  <c r="K421" i="7"/>
  <c r="K423" i="7"/>
  <c r="L428" i="7"/>
  <c r="L422" i="7"/>
  <c r="F424" i="7"/>
  <c r="H171" i="8"/>
  <c r="E415" i="7"/>
  <c r="H170" i="8"/>
  <c r="E409" i="7"/>
  <c r="K405" i="7"/>
  <c r="L410" i="7"/>
  <c r="H167" i="8"/>
  <c r="E439" i="7"/>
  <c r="E445" i="7"/>
  <c r="E451" i="7"/>
  <c r="E403" i="7"/>
  <c r="E457" i="7"/>
  <c r="E433" i="7"/>
  <c r="F973" i="7"/>
  <c r="L972" i="7"/>
  <c r="L396" i="7"/>
  <c r="L390" i="7"/>
  <c r="F393" i="7"/>
  <c r="F377" i="7"/>
  <c r="L374" i="7"/>
  <c r="F364" i="7"/>
  <c r="K364" i="7"/>
  <c r="K369" i="7"/>
  <c r="F369" i="7"/>
  <c r="F933" i="7"/>
  <c r="L931" i="7"/>
  <c r="I349" i="7"/>
  <c r="H158" i="8"/>
  <c r="F325" i="7"/>
  <c r="L324" i="7"/>
  <c r="L311" i="7"/>
  <c r="F312" i="7"/>
  <c r="F898" i="7"/>
  <c r="L891" i="7"/>
  <c r="F275" i="7"/>
  <c r="L274" i="7"/>
  <c r="F268" i="7"/>
  <c r="L267" i="7"/>
  <c r="F261" i="7"/>
  <c r="L260" i="7"/>
  <c r="K255" i="7"/>
  <c r="F255" i="7"/>
  <c r="F246" i="7"/>
  <c r="L245" i="7"/>
  <c r="F229" i="7"/>
  <c r="L228" i="7"/>
  <c r="F224" i="7"/>
  <c r="L223" i="7"/>
  <c r="F546" i="7"/>
  <c r="L545" i="7"/>
  <c r="F551" i="7"/>
  <c r="L550" i="7"/>
  <c r="L218" i="7"/>
  <c r="F219" i="7"/>
  <c r="F828" i="7"/>
  <c r="L827" i="7"/>
  <c r="F209" i="7"/>
  <c r="L208" i="7"/>
  <c r="F331" i="7"/>
  <c r="L330" i="7"/>
  <c r="L197" i="7"/>
  <c r="F198" i="7"/>
  <c r="L190" i="7"/>
  <c r="F192" i="7"/>
  <c r="F172" i="7"/>
  <c r="L171" i="7"/>
  <c r="L796" i="7"/>
  <c r="E137" i="8"/>
  <c r="K165" i="7"/>
  <c r="F234" i="7"/>
  <c r="L233" i="7"/>
  <c r="L238" i="7"/>
  <c r="L165" i="7"/>
  <c r="L159" i="7"/>
  <c r="L131" i="7"/>
  <c r="F132" i="7"/>
  <c r="F137" i="7"/>
  <c r="L136" i="7"/>
  <c r="E128" i="8"/>
  <c r="L747" i="7"/>
  <c r="K90" i="7"/>
  <c r="F121" i="7"/>
  <c r="L115" i="7"/>
  <c r="F99" i="7"/>
  <c r="E18" i="8" s="1"/>
  <c r="L98" i="7"/>
  <c r="F341" i="7"/>
  <c r="L339" i="7"/>
  <c r="F479" i="7"/>
  <c r="L478" i="7"/>
  <c r="F111" i="7"/>
  <c r="L107" i="7"/>
  <c r="F474" i="7"/>
  <c r="L473" i="7"/>
  <c r="F336" i="7"/>
  <c r="L334" i="7"/>
  <c r="F91" i="7"/>
  <c r="L90" i="7"/>
  <c r="F71" i="7"/>
  <c r="L71" i="7" s="1"/>
  <c r="K71" i="7"/>
  <c r="F70" i="7"/>
  <c r="L70" i="7" s="1"/>
  <c r="K70" i="7"/>
  <c r="F72" i="7"/>
  <c r="L69" i="7"/>
  <c r="I51" i="7"/>
  <c r="H114" i="8"/>
  <c r="F50" i="7"/>
  <c r="K50" i="7"/>
  <c r="H110" i="8"/>
  <c r="E46" i="7"/>
  <c r="H109" i="8"/>
  <c r="E45" i="7"/>
  <c r="L36" i="7"/>
  <c r="F37" i="7"/>
  <c r="K613" i="7"/>
  <c r="J606" i="7"/>
  <c r="K606" i="7"/>
  <c r="H106" i="8"/>
  <c r="K23" i="7"/>
  <c r="L614" i="7"/>
  <c r="L23" i="7"/>
  <c r="J99" i="7"/>
  <c r="L97" i="7"/>
  <c r="L82" i="7"/>
  <c r="J83" i="7"/>
  <c r="G15" i="8"/>
  <c r="H15" i="8" s="1"/>
  <c r="L78" i="7"/>
  <c r="E5" i="10" l="1"/>
  <c r="L6" i="10"/>
  <c r="E101" i="8"/>
  <c r="H101" i="8" s="1"/>
  <c r="L587" i="7"/>
  <c r="F581" i="7"/>
  <c r="K581" i="7"/>
  <c r="L575" i="7"/>
  <c r="E99" i="8"/>
  <c r="H99" i="8" s="1"/>
  <c r="L568" i="7"/>
  <c r="E98" i="8"/>
  <c r="H98" i="8" s="1"/>
  <c r="L541" i="7"/>
  <c r="E93" i="8"/>
  <c r="H93" i="8" s="1"/>
  <c r="E89" i="8"/>
  <c r="H89" i="8" s="1"/>
  <c r="L521" i="7"/>
  <c r="L531" i="7"/>
  <c r="E91" i="8"/>
  <c r="H91" i="8" s="1"/>
  <c r="E90" i="8"/>
  <c r="H90" i="8" s="1"/>
  <c r="L526" i="7"/>
  <c r="L536" i="7"/>
  <c r="E92" i="8"/>
  <c r="H92" i="8" s="1"/>
  <c r="E87" i="8"/>
  <c r="H87" i="8" s="1"/>
  <c r="L511" i="7"/>
  <c r="F86" i="8"/>
  <c r="H86" i="8" s="1"/>
  <c r="L506" i="7"/>
  <c r="F85" i="8"/>
  <c r="H85" i="8" s="1"/>
  <c r="L501" i="7"/>
  <c r="H178" i="8"/>
  <c r="E447" i="7"/>
  <c r="E441" i="7"/>
  <c r="E435" i="7"/>
  <c r="E453" i="7"/>
  <c r="F429" i="7"/>
  <c r="K429" i="7"/>
  <c r="L424" i="7"/>
  <c r="E72" i="8"/>
  <c r="H72" i="8" s="1"/>
  <c r="F415" i="7"/>
  <c r="K415" i="7"/>
  <c r="K409" i="7"/>
  <c r="F409" i="7"/>
  <c r="F433" i="7"/>
  <c r="K433" i="7"/>
  <c r="F403" i="7"/>
  <c r="K403" i="7"/>
  <c r="K451" i="7"/>
  <c r="F451" i="7"/>
  <c r="F457" i="7"/>
  <c r="K457" i="7"/>
  <c r="K445" i="7"/>
  <c r="F445" i="7"/>
  <c r="F439" i="7"/>
  <c r="K439" i="7"/>
  <c r="L973" i="7"/>
  <c r="E165" i="8"/>
  <c r="L393" i="7"/>
  <c r="E67" i="8"/>
  <c r="H67" i="8" s="1"/>
  <c r="E63" i="8"/>
  <c r="H63" i="8" s="1"/>
  <c r="L377" i="7"/>
  <c r="F370" i="7"/>
  <c r="L369" i="7"/>
  <c r="F365" i="7"/>
  <c r="L364" i="7"/>
  <c r="E159" i="8"/>
  <c r="L933" i="7"/>
  <c r="J349" i="7"/>
  <c r="K349" i="7"/>
  <c r="E52" i="8"/>
  <c r="H52" i="8" s="1"/>
  <c r="L312" i="7"/>
  <c r="E53" i="8"/>
  <c r="H53" i="8" s="1"/>
  <c r="L325" i="7"/>
  <c r="E153" i="8"/>
  <c r="L898" i="7"/>
  <c r="L275" i="7"/>
  <c r="E47" i="8"/>
  <c r="H47" i="8" s="1"/>
  <c r="E46" i="8"/>
  <c r="H46" i="8" s="1"/>
  <c r="L268" i="7"/>
  <c r="L261" i="7"/>
  <c r="E45" i="8"/>
  <c r="H45" i="8" s="1"/>
  <c r="F256" i="7"/>
  <c r="L255" i="7"/>
  <c r="E42" i="8"/>
  <c r="H42" i="8" s="1"/>
  <c r="L246" i="7"/>
  <c r="E39" i="8"/>
  <c r="H39" i="8" s="1"/>
  <c r="L229" i="7"/>
  <c r="L224" i="7"/>
  <c r="E38" i="8"/>
  <c r="H38" i="8" s="1"/>
  <c r="L551" i="7"/>
  <c r="E95" i="8"/>
  <c r="H95" i="8" s="1"/>
  <c r="L219" i="7"/>
  <c r="E37" i="8"/>
  <c r="H37" i="8" s="1"/>
  <c r="E94" i="8"/>
  <c r="H94" i="8" s="1"/>
  <c r="L546" i="7"/>
  <c r="E142" i="8"/>
  <c r="L828" i="7"/>
  <c r="L209" i="7"/>
  <c r="E35" i="8"/>
  <c r="H35" i="8" s="1"/>
  <c r="L192" i="7"/>
  <c r="E32" i="8"/>
  <c r="H32" i="8" s="1"/>
  <c r="L198" i="7"/>
  <c r="E33" i="8"/>
  <c r="H33" i="8" s="1"/>
  <c r="L331" i="7"/>
  <c r="E54" i="8"/>
  <c r="H54" i="8" s="1"/>
  <c r="E29" i="8"/>
  <c r="H29" i="8" s="1"/>
  <c r="L172" i="7"/>
  <c r="H137" i="8"/>
  <c r="E786" i="7"/>
  <c r="L234" i="7"/>
  <c r="E40" i="8"/>
  <c r="H40" i="8" s="1"/>
  <c r="E24" i="8"/>
  <c r="H24" i="8" s="1"/>
  <c r="L137" i="7"/>
  <c r="L132" i="7"/>
  <c r="E23" i="8"/>
  <c r="H23" i="8" s="1"/>
  <c r="E125" i="7"/>
  <c r="H128" i="8"/>
  <c r="E20" i="8"/>
  <c r="H20" i="8" s="1"/>
  <c r="L111" i="7"/>
  <c r="E55" i="8"/>
  <c r="H55" i="8" s="1"/>
  <c r="L336" i="7"/>
  <c r="L479" i="7"/>
  <c r="E81" i="8"/>
  <c r="H81" i="8" s="1"/>
  <c r="E56" i="8"/>
  <c r="H56" i="8" s="1"/>
  <c r="L341" i="7"/>
  <c r="E80" i="8"/>
  <c r="H80" i="8" s="1"/>
  <c r="L474" i="7"/>
  <c r="E17" i="8"/>
  <c r="H17" i="8" s="1"/>
  <c r="L91" i="7"/>
  <c r="L121" i="7"/>
  <c r="E21" i="8"/>
  <c r="H21" i="8" s="1"/>
  <c r="E14" i="8"/>
  <c r="H14" i="8" s="1"/>
  <c r="L72" i="7"/>
  <c r="J51" i="7"/>
  <c r="K51" i="7"/>
  <c r="L50" i="7"/>
  <c r="F52" i="7"/>
  <c r="K46" i="7"/>
  <c r="F46" i="7"/>
  <c r="L46" i="7" s="1"/>
  <c r="F45" i="7"/>
  <c r="K45" i="7"/>
  <c r="L37" i="7"/>
  <c r="E9" i="8"/>
  <c r="H9" i="8" s="1"/>
  <c r="J607" i="7"/>
  <c r="L606" i="7"/>
  <c r="G18" i="8"/>
  <c r="H18" i="8" s="1"/>
  <c r="L99" i="7"/>
  <c r="G16" i="8"/>
  <c r="H16" i="8" s="1"/>
  <c r="L83" i="7"/>
  <c r="F5" i="10" l="1"/>
  <c r="K5" i="10"/>
  <c r="L581" i="7"/>
  <c r="F583" i="7"/>
  <c r="F435" i="7"/>
  <c r="L435" i="7" s="1"/>
  <c r="K435" i="7"/>
  <c r="F441" i="7"/>
  <c r="L441" i="7" s="1"/>
  <c r="K441" i="7"/>
  <c r="F447" i="7"/>
  <c r="L447" i="7" s="1"/>
  <c r="K447" i="7"/>
  <c r="F453" i="7"/>
  <c r="L453" i="7" s="1"/>
  <c r="K453" i="7"/>
  <c r="L429" i="7"/>
  <c r="F430" i="7"/>
  <c r="F418" i="7"/>
  <c r="L415" i="7"/>
  <c r="L409" i="7"/>
  <c r="F412" i="7"/>
  <c r="L457" i="7"/>
  <c r="F460" i="7"/>
  <c r="F442" i="7"/>
  <c r="L439" i="7"/>
  <c r="F454" i="7"/>
  <c r="L451" i="7"/>
  <c r="F448" i="7"/>
  <c r="L445" i="7"/>
  <c r="L403" i="7"/>
  <c r="F406" i="7"/>
  <c r="F436" i="7"/>
  <c r="L433" i="7"/>
  <c r="E399" i="7"/>
  <c r="H165" i="8"/>
  <c r="L365" i="7"/>
  <c r="E61" i="8"/>
  <c r="H61" i="8" s="1"/>
  <c r="E62" i="8"/>
  <c r="H62" i="8" s="1"/>
  <c r="L370" i="7"/>
  <c r="H159" i="8"/>
  <c r="E358" i="7"/>
  <c r="J350" i="7"/>
  <c r="L349" i="7"/>
  <c r="E286" i="7"/>
  <c r="E298" i="7"/>
  <c r="E292" i="7"/>
  <c r="E280" i="7"/>
  <c r="H153" i="8"/>
  <c r="L256" i="7"/>
  <c r="E44" i="8"/>
  <c r="H44" i="8" s="1"/>
  <c r="E213" i="7"/>
  <c r="H142" i="8"/>
  <c r="K786" i="7"/>
  <c r="F786" i="7"/>
  <c r="K125" i="7"/>
  <c r="F125" i="7"/>
  <c r="J52" i="7"/>
  <c r="G12" i="8" s="1"/>
  <c r="I144" i="7" s="1"/>
  <c r="J144" i="7" s="1"/>
  <c r="J147" i="7" s="1"/>
  <c r="G25" i="8" s="1"/>
  <c r="L51" i="7"/>
  <c r="E12" i="8"/>
  <c r="L45" i="7"/>
  <c r="F47" i="7"/>
  <c r="G105" i="8"/>
  <c r="L607" i="7"/>
  <c r="E4" i="3" l="1"/>
  <c r="E7" i="3" s="1"/>
  <c r="L5" i="10"/>
  <c r="L44" i="10" s="1"/>
  <c r="F44" i="10"/>
  <c r="E100" i="8"/>
  <c r="H100" i="8" s="1"/>
  <c r="L583" i="7"/>
  <c r="L430" i="7"/>
  <c r="E73" i="8"/>
  <c r="H73" i="8" s="1"/>
  <c r="L418" i="7"/>
  <c r="E71" i="8"/>
  <c r="H71" i="8" s="1"/>
  <c r="L412" i="7"/>
  <c r="E70" i="8"/>
  <c r="H70" i="8" s="1"/>
  <c r="E74" i="8"/>
  <c r="H74" i="8" s="1"/>
  <c r="L436" i="7"/>
  <c r="L406" i="7"/>
  <c r="E69" i="8"/>
  <c r="H69" i="8" s="1"/>
  <c r="L448" i="7"/>
  <c r="E76" i="8"/>
  <c r="H76" i="8" s="1"/>
  <c r="E75" i="8"/>
  <c r="H75" i="8" s="1"/>
  <c r="L442" i="7"/>
  <c r="L460" i="7"/>
  <c r="E78" i="8"/>
  <c r="H78" i="8" s="1"/>
  <c r="E77" i="8"/>
  <c r="H77" i="8" s="1"/>
  <c r="L454" i="7"/>
  <c r="F399" i="7"/>
  <c r="K399" i="7"/>
  <c r="F358" i="7"/>
  <c r="K358" i="7"/>
  <c r="G58" i="8"/>
  <c r="H58" i="8" s="1"/>
  <c r="L350" i="7"/>
  <c r="K280" i="7"/>
  <c r="F280" i="7"/>
  <c r="K292" i="7"/>
  <c r="F292" i="7"/>
  <c r="K298" i="7"/>
  <c r="F298" i="7"/>
  <c r="F286" i="7"/>
  <c r="K286" i="7"/>
  <c r="F213" i="7"/>
  <c r="K213" i="7"/>
  <c r="L786" i="7"/>
  <c r="F790" i="7"/>
  <c r="F127" i="7"/>
  <c r="L125" i="7"/>
  <c r="L52" i="7"/>
  <c r="E144" i="7"/>
  <c r="H12" i="8"/>
  <c r="L47" i="7"/>
  <c r="E11" i="8"/>
  <c r="I22" i="7"/>
  <c r="H105" i="8"/>
  <c r="E22" i="3" l="1"/>
  <c r="E18" i="3"/>
  <c r="E21" i="3"/>
  <c r="E19" i="3"/>
  <c r="E20" i="3"/>
  <c r="L399" i="7"/>
  <c r="F400" i="7"/>
  <c r="L358" i="7"/>
  <c r="F360" i="7"/>
  <c r="L298" i="7"/>
  <c r="F299" i="7"/>
  <c r="F293" i="7"/>
  <c r="L292" i="7"/>
  <c r="L280" i="7"/>
  <c r="F281" i="7"/>
  <c r="F287" i="7"/>
  <c r="L286" i="7"/>
  <c r="F214" i="7"/>
  <c r="L213" i="7"/>
  <c r="E136" i="8"/>
  <c r="L790" i="7"/>
  <c r="L127" i="7"/>
  <c r="E22" i="8"/>
  <c r="H22" i="8" s="1"/>
  <c r="K144" i="7"/>
  <c r="F144" i="7"/>
  <c r="H11" i="8"/>
  <c r="E490" i="7"/>
  <c r="E484" i="7"/>
  <c r="J22" i="7"/>
  <c r="L22" i="7" s="1"/>
  <c r="I24" i="7" s="1"/>
  <c r="K22" i="7"/>
  <c r="E23" i="3" l="1"/>
  <c r="E24" i="3" s="1"/>
  <c r="L400" i="7"/>
  <c r="E68" i="8"/>
  <c r="H68" i="8" s="1"/>
  <c r="E60" i="8"/>
  <c r="H60" i="8" s="1"/>
  <c r="L360" i="7"/>
  <c r="L281" i="7"/>
  <c r="E48" i="8"/>
  <c r="H48" i="8" s="1"/>
  <c r="L293" i="7"/>
  <c r="E50" i="8"/>
  <c r="H50" i="8" s="1"/>
  <c r="L299" i="7"/>
  <c r="E51" i="8"/>
  <c r="H51" i="8" s="1"/>
  <c r="L287" i="7"/>
  <c r="E49" i="8"/>
  <c r="H49" i="8" s="1"/>
  <c r="L214" i="7"/>
  <c r="E36" i="8"/>
  <c r="H36" i="8" s="1"/>
  <c r="E183" i="7"/>
  <c r="E239" i="7"/>
  <c r="E160" i="7"/>
  <c r="E166" i="7"/>
  <c r="H136" i="8"/>
  <c r="L144" i="7"/>
  <c r="F147" i="7"/>
  <c r="F484" i="7"/>
  <c r="K484" i="7"/>
  <c r="F490" i="7"/>
  <c r="K490" i="7"/>
  <c r="K24" i="7"/>
  <c r="J24" i="7"/>
  <c r="E25" i="3" l="1"/>
  <c r="E26" i="3" s="1"/>
  <c r="F166" i="7"/>
  <c r="K166" i="7"/>
  <c r="K160" i="7"/>
  <c r="F160" i="7"/>
  <c r="K239" i="7"/>
  <c r="F239" i="7"/>
  <c r="F183" i="7"/>
  <c r="K183" i="7"/>
  <c r="L147" i="7"/>
  <c r="E25" i="8"/>
  <c r="H25" i="8" s="1"/>
  <c r="L490" i="7"/>
  <c r="F491" i="7"/>
  <c r="L484" i="7"/>
  <c r="F485" i="7"/>
  <c r="L24" i="7"/>
  <c r="J25" i="7"/>
  <c r="E28" i="3" l="1"/>
  <c r="E29" i="3" s="1"/>
  <c r="E30" i="3" s="1"/>
  <c r="E33" i="3" s="1"/>
  <c r="L160" i="7"/>
  <c r="F161" i="7"/>
  <c r="F185" i="7"/>
  <c r="L183" i="7"/>
  <c r="L239" i="7"/>
  <c r="F240" i="7"/>
  <c r="L166" i="7"/>
  <c r="F167" i="7"/>
  <c r="L491" i="7"/>
  <c r="E83" i="8"/>
  <c r="H83" i="8" s="1"/>
  <c r="L485" i="7"/>
  <c r="E82" i="8"/>
  <c r="H82" i="8" s="1"/>
  <c r="G6" i="8"/>
  <c r="H6" i="8" s="1"/>
  <c r="L25" i="7"/>
  <c r="L167" i="7" l="1"/>
  <c r="E28" i="8"/>
  <c r="H28" i="8" s="1"/>
  <c r="L185" i="7"/>
  <c r="E31" i="8"/>
  <c r="H31" i="8" s="1"/>
  <c r="L161" i="7"/>
  <c r="E27" i="8"/>
  <c r="H27" i="8" s="1"/>
  <c r="L240" i="7"/>
  <c r="E41" i="8"/>
  <c r="H41" i="8" s="1"/>
</calcChain>
</file>

<file path=xl/sharedStrings.xml><?xml version="1.0" encoding="utf-8"?>
<sst xmlns="http://schemas.openxmlformats.org/spreadsheetml/2006/main" count="21799" uniqueCount="3329">
  <si>
    <t>공 종 별 집 계 표</t>
  </si>
  <si>
    <t>[ 경상남도안전체험관보강사업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</si>
  <si>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</si>
  <si>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</si>
  <si>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</si>
  <si>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</si>
  <si>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</si>
  <si>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</si>
  <si>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</si>
  <si>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</si>
  <si>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</si>
  <si>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</si>
  <si>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</si>
  <si>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</si>
  <si>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</si>
  <si>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</si>
  <si>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</si>
  <si>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</si>
  <si>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</si>
  <si>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</si>
  <si>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</si>
  <si>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</si>
  <si>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</si>
  <si>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</si>
  <si>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</si>
  <si>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</si>
  <si>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</si>
  <si>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</si>
  <si>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</si>
  <si>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</si>
  <si>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</si>
  <si>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</si>
  <si>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</si>
  <si>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</si>
  <si>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</si>
  <si>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</si>
  <si>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</si>
  <si>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</si>
  <si>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</si>
  <si>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</si>
  <si>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</si>
  <si>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</si>
  <si>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</si>
  <si>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</si>
  <si>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</si>
  <si>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</si>
  <si>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</si>
  <si>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</si>
  <si>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</si>
  <si>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</si>
  <si>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</si>
  <si>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경상남도안전체험관보강사업</t>
  </si>
  <si>
    <t/>
  </si>
  <si>
    <t>01</t>
  </si>
  <si>
    <t>&lt;</t>
  </si>
  <si>
    <t>0101  건축공사</t>
  </si>
  <si>
    <t>0101</t>
  </si>
  <si>
    <t>010101  가  설  공  사</t>
  </si>
  <si>
    <t>010101</t>
  </si>
  <si>
    <t>강관 조립말비계(이동식)설치 및 해체</t>
  </si>
  <si>
    <t>높이 2m, 3개월</t>
  </si>
  <si>
    <t>대</t>
  </si>
  <si>
    <t>호표 1</t>
  </si>
  <si>
    <t>5BC21609C7C47159474EFF09662BE3</t>
  </si>
  <si>
    <t>T</t>
  </si>
  <si>
    <t>F</t>
  </si>
  <si>
    <t>0101015BC21609C7C47159474EFF09662BE3</t>
  </si>
  <si>
    <t>규준틀(수평)</t>
  </si>
  <si>
    <t>귀</t>
  </si>
  <si>
    <t>EA</t>
  </si>
  <si>
    <t>호표 2</t>
  </si>
  <si>
    <t>5BC21609C7C47149BC1DB66E60DD03</t>
  </si>
  <si>
    <t>0101015BC21609C7C47149BC1DB66E60DD03</t>
  </si>
  <si>
    <t>가설건축물(컨테이너형)-사무실</t>
  </si>
  <si>
    <t>2.4*6.0*2.6m, 3개월</t>
  </si>
  <si>
    <t>호표 3</t>
  </si>
  <si>
    <t>5BC2160AE964CCC9A7A51F27692E43</t>
  </si>
  <si>
    <t>0101015BC2160AE964CCC9A7A51F27692E43</t>
  </si>
  <si>
    <t>건축물 현장정리</t>
  </si>
  <si>
    <t>철골조</t>
  </si>
  <si>
    <t>M2</t>
  </si>
  <si>
    <t>호표 4</t>
  </si>
  <si>
    <t>5BC2160C99F412A9E7A7F95F653133</t>
  </si>
  <si>
    <t>0101015BC2160C99F412A9E7A7F95F653133</t>
  </si>
  <si>
    <t>기타</t>
  </si>
  <si>
    <t>호표 5</t>
  </si>
  <si>
    <t>5BC2160C99F412A9E7A7F95F653143</t>
  </si>
  <si>
    <t>0101015BC2160C99F412A9E7A7F95F653143</t>
  </si>
  <si>
    <t>먹메김(일반)</t>
  </si>
  <si>
    <t>구조부</t>
  </si>
  <si>
    <t>호표 6</t>
  </si>
  <si>
    <t>5BC2160C9A94E3C9373DE48C68B483</t>
  </si>
  <si>
    <t>0101015BC2160C9A94E3C9373DE48C68B483</t>
  </si>
  <si>
    <t>건축물보양 - 콘크리트</t>
  </si>
  <si>
    <t>살수</t>
  </si>
  <si>
    <t>호표 7</t>
  </si>
  <si>
    <t>5BC2160C9A94E3F98904FC8A6C7CD3</t>
  </si>
  <si>
    <t>0101015BC2160C9A94E3F98904FC8A6C7CD3</t>
  </si>
  <si>
    <t>[ 합           계 ]</t>
  </si>
  <si>
    <t>TOTAL</t>
  </si>
  <si>
    <t>010102  토 및 지정공사</t>
  </si>
  <si>
    <t>010102</t>
  </si>
  <si>
    <t>혼합골재깔기</t>
  </si>
  <si>
    <t>0.7M3(굴삭기)+진동롤러(핸드가이드식)</t>
  </si>
  <si>
    <t>M3</t>
  </si>
  <si>
    <t>호표 8</t>
  </si>
  <si>
    <t>5BC23654204432199EB180876EBB93</t>
  </si>
  <si>
    <t>0101025BC23654204432199EB180876EBB93</t>
  </si>
  <si>
    <t>터파기/토사</t>
  </si>
  <si>
    <t>보통, 0.7M3(굴삭기)</t>
  </si>
  <si>
    <t>산근 1</t>
  </si>
  <si>
    <t>5BE696F661E43CD9E23CE0E769CCC3</t>
  </si>
  <si>
    <t>0101025BE696F661E43CD9E23CE0E769CCC3</t>
  </si>
  <si>
    <t>잔토처리/토사</t>
  </si>
  <si>
    <t>10km, 0.7M3(굴삭기)+15톤(덤프)</t>
  </si>
  <si>
    <t>산근 2</t>
  </si>
  <si>
    <t>5BE696F55AF4176917C24D4468FEA3</t>
  </si>
  <si>
    <t>0101025BE696F55AF4176917C24D4468FEA3</t>
  </si>
  <si>
    <t>되메우기/토사, 두께15cm</t>
  </si>
  <si>
    <t>보통, 0.7M3(굴삭기)+80kg(래머)</t>
  </si>
  <si>
    <t>산근 3</t>
  </si>
  <si>
    <t>5BE696FBE024E5B94E1C4BA860ECC3</t>
  </si>
  <si>
    <t>0101025BE696FBE024E5B94E1C4BA860ECC3</t>
  </si>
  <si>
    <t>010103  철근콘크리트공사</t>
  </si>
  <si>
    <t>010103</t>
  </si>
  <si>
    <t>레미콘</t>
  </si>
  <si>
    <t>25-18-80, 현장도착도</t>
  </si>
  <si>
    <t>5CD82691B484F789D431C4156A7AC731C08E06</t>
  </si>
  <si>
    <t>0101035CD82691B484F789D431C4156A7AC731C08E06</t>
  </si>
  <si>
    <t>25-24-150, 현장도착도</t>
  </si>
  <si>
    <t>5CD82691B484F789D431C4156A7AC731C08E02</t>
  </si>
  <si>
    <t>0101035CD82691B484F789D431C4156A7AC731C08E02</t>
  </si>
  <si>
    <t>철근콘크리트용봉강(SD400)</t>
  </si>
  <si>
    <t>HD10, 현장도착도</t>
  </si>
  <si>
    <t>톤</t>
  </si>
  <si>
    <t>5CD82691B484F789D431C4156A7AC731C08F2B</t>
  </si>
  <si>
    <t>0101035CD82691B484F789D431C4156A7AC731C08F2B</t>
  </si>
  <si>
    <t>HD13, 현장도착도</t>
  </si>
  <si>
    <t>5CD82691B484F789D431C4156A7AC731C08F29</t>
  </si>
  <si>
    <t>0101035CD82691B484F789D431C4156A7AC731C08F29</t>
  </si>
  <si>
    <t>HD16, 현장도착도</t>
  </si>
  <si>
    <t>5CD82691B484F789D431C4156A7AC731C08F2F</t>
  </si>
  <si>
    <t>0101035CD82691B484F789D431C4156A7AC731C08F2F</t>
  </si>
  <si>
    <t>유로폼 설치 및 해체</t>
  </si>
  <si>
    <t>간단, 수직고 7m까지</t>
  </si>
  <si>
    <t>호표 9</t>
  </si>
  <si>
    <t>5BC246BD4E845349561862116F51F3</t>
  </si>
  <si>
    <t>0101035BC246BD4E845349561862116F51F3</t>
  </si>
  <si>
    <t>철근가공및조립(현장)</t>
  </si>
  <si>
    <t>보통(미할증)</t>
  </si>
  <si>
    <t>호표 10</t>
  </si>
  <si>
    <t>5BC246BE5074512957516F426AD4F3</t>
  </si>
  <si>
    <t>0101035BC246BE5074512957516F426AD4F3</t>
  </si>
  <si>
    <t>무근콘트리트펌프차타설(진동기無)</t>
  </si>
  <si>
    <t>100m3 미만, 슬럼프 8~12cm, 양호</t>
  </si>
  <si>
    <t>회</t>
  </si>
  <si>
    <t>산근 4</t>
  </si>
  <si>
    <t>5BC246BAF7F418A949CB732E61FAA3</t>
  </si>
  <si>
    <t>0101035BC246BAF7F418A949CB732E61FAA3</t>
  </si>
  <si>
    <t>철근콘트리트펌프차타설(매트기초 등)</t>
  </si>
  <si>
    <t>100m3 미만, 슬럼프 15cm, 양호</t>
  </si>
  <si>
    <t>산근 5</t>
  </si>
  <si>
    <t>5BC246BAF434D00976548CC861F353</t>
  </si>
  <si>
    <t>0101035BC246BAF434D00976548CC861F353</t>
  </si>
  <si>
    <t>경량기포콘크리트타설</t>
  </si>
  <si>
    <t>호표 11</t>
  </si>
  <si>
    <t>5BC246BB9D547BC9FF25D79F683713</t>
  </si>
  <si>
    <t>0101035BC246BB9D547BC9FF25D79F683713</t>
  </si>
  <si>
    <t>010104  철  골  공  사</t>
  </si>
  <si>
    <t>010104</t>
  </si>
  <si>
    <t>ㄱ형강</t>
  </si>
  <si>
    <t>ㄱ형강, 등변, 65*65*6mm</t>
  </si>
  <si>
    <t>kg</t>
  </si>
  <si>
    <t>5CEA96BB36A4C159C7838784611F6A3B436009</t>
  </si>
  <si>
    <t>0101045CEA96BB36A4C159C7838784611F6A3B436009</t>
  </si>
  <si>
    <t>C 형강(블랙)</t>
  </si>
  <si>
    <t>100*50*20*2.3mm</t>
  </si>
  <si>
    <t>Kg</t>
  </si>
  <si>
    <t>5CEA96BB36A4C179F5877C1166B2263DE8430A</t>
  </si>
  <si>
    <t>0101045CEA96BB36A4C179F5877C1166B2263DE8430A</t>
  </si>
  <si>
    <t>100*50*20*3.2mm</t>
  </si>
  <si>
    <t>5CEA96BB36A4C179F5877C1166B2263DE8430F</t>
  </si>
  <si>
    <t>0101045CEA96BB36A4C179F5877C1166B2263DE8430F</t>
  </si>
  <si>
    <t>강판</t>
  </si>
  <si>
    <t>3.2mm</t>
  </si>
  <si>
    <t>5CEA96BB36A4C179F5877C1166B2263DE96A14</t>
  </si>
  <si>
    <t>0101045CEA96BB36A4C179F5877C1166B2263DE96A14</t>
  </si>
  <si>
    <t>9mm</t>
  </si>
  <si>
    <t>5CEA96BB36A4C179F5877C1166B2263DE96CC2</t>
  </si>
  <si>
    <t>0101045CEA96BB36A4C179F5877C1166B2263DE96CC2</t>
  </si>
  <si>
    <t>강판 117.75</t>
  </si>
  <si>
    <t>15mm</t>
  </si>
  <si>
    <t>5CEA96BB36A4C179F5877C1166B2263DEEE8B3</t>
  </si>
  <si>
    <t>0101045CEA96BB36A4C179F5877C1166B2263DEEE8B3</t>
  </si>
  <si>
    <t>구조용각형강관</t>
  </si>
  <si>
    <t>ㅁ-100*100*3.2mm</t>
  </si>
  <si>
    <t>M</t>
  </si>
  <si>
    <t>5CEA96BB36A4C179F5877C1166B2263DEC3F99</t>
  </si>
  <si>
    <t>0101045CEA96BB36A4C179F5877C1166B2263DEC3F99</t>
  </si>
  <si>
    <t>앵커볼트</t>
  </si>
  <si>
    <t>앵커볼트, M19*300mm</t>
  </si>
  <si>
    <t>개</t>
  </si>
  <si>
    <t>5CEA869535E429590A02372D6C6A56328D56E6</t>
  </si>
  <si>
    <t>0101045CEA869535E429590A02372D6C6A56328D56E6</t>
  </si>
  <si>
    <t>앵커 볼트 설치</t>
  </si>
  <si>
    <t>∮20 이하</t>
  </si>
  <si>
    <t>호표 12</t>
  </si>
  <si>
    <t>5BC256A1CF849C1932B3B64061B143</t>
  </si>
  <si>
    <t>0101045BC256A1CF849C1932B3B64061B143</t>
  </si>
  <si>
    <t>경량형강철골조 조립설치</t>
  </si>
  <si>
    <t>TON</t>
  </si>
  <si>
    <t>호표 13</t>
  </si>
  <si>
    <t>5BC256A02B144EC95000319D64E2A3</t>
  </si>
  <si>
    <t>0101045BC256A02B144EC95000319D64E2A3</t>
  </si>
  <si>
    <t>010105  조  적  공  사</t>
  </si>
  <si>
    <t>010105</t>
  </si>
  <si>
    <t>시멘트벽돌쌓기(0.5B)</t>
  </si>
  <si>
    <t>3.6m 이하, 190*90*57mm</t>
  </si>
  <si>
    <t>호표 14</t>
  </si>
  <si>
    <t>5BC2668BDC84F909A1204C9163E2A3</t>
  </si>
  <si>
    <t>0101055BC2668BDC84F909A1204C9163E2A3</t>
  </si>
  <si>
    <t>시멘트벽돌쌓기(1.0B)</t>
  </si>
  <si>
    <t>호표 15</t>
  </si>
  <si>
    <t>5BC2668BDC84F9296FB5E4BD6C5563</t>
  </si>
  <si>
    <t>0101055BC2668BDC84F9296FB5E4BD6C5563</t>
  </si>
  <si>
    <t>벽돌운반</t>
  </si>
  <si>
    <t>인력, 1층</t>
  </si>
  <si>
    <t>천매</t>
  </si>
  <si>
    <t>호표 16</t>
  </si>
  <si>
    <t>5BC2668BDEB4DAD98098035462E1C3</t>
  </si>
  <si>
    <t>0101055BC2668BDEB4DAD98098035462E1C3</t>
  </si>
  <si>
    <t>010106  타  일  공  사</t>
  </si>
  <si>
    <t>010106</t>
  </si>
  <si>
    <t>도기질타일떠붙이기(바탕 18mm)</t>
  </si>
  <si>
    <t>벽체, 400*250mm(백색줄눈)</t>
  </si>
  <si>
    <t>호표 17</t>
  </si>
  <si>
    <t>5BC2D6587614DD99CEC05D67672F23</t>
  </si>
  <si>
    <t>0101065BC2D6587614DD99CEC05D67672F23</t>
  </si>
  <si>
    <t>자기질타일압착붙임(바탕 50mm＋압착 5mm)</t>
  </si>
  <si>
    <t>바닥, 200*200mm(백색줄눈)</t>
  </si>
  <si>
    <t>호표 18</t>
  </si>
  <si>
    <t>5BC2D6587464F7C95F3CD26A699963</t>
  </si>
  <si>
    <t>0101065BC2D6587464F7C95F3CD26A699963</t>
  </si>
  <si>
    <t>화강석재료분리대(습식, 물갈기)</t>
  </si>
  <si>
    <t>마천석 150*30mm, 모르타르 30mm</t>
  </si>
  <si>
    <t>호표 19</t>
  </si>
  <si>
    <t>5BC2F6A1AE1442B91E4CE6C065E633</t>
  </si>
  <si>
    <t>0101065BC2F6A1AE1442B91E4CE6C065E633</t>
  </si>
  <si>
    <t>010107  수  장  공  사</t>
  </si>
  <si>
    <t>010107</t>
  </si>
  <si>
    <t>베이스찬넬</t>
  </si>
  <si>
    <t>5CD82691B484F789D431C4156A7AC731CB9B78</t>
  </si>
  <si>
    <t>0101075CD82691B484F789D431C4156A7AC731CB9B78</t>
  </si>
  <si>
    <t>톱찬넬</t>
  </si>
  <si>
    <t>5CD82691B484F789D431C4156A7AC731CB9B7A</t>
  </si>
  <si>
    <t>0101075CD82691B484F789D431C4156A7AC731CB9B7A</t>
  </si>
  <si>
    <t>칼라시트후레싱</t>
  </si>
  <si>
    <t>코너, 0.45mm</t>
  </si>
  <si>
    <t>5CD82691B484F789D431C4156A7AC731CB9B7C</t>
  </si>
  <si>
    <t>0101075CD82691B484F789D431C4156A7AC731CB9B7C</t>
  </si>
  <si>
    <t>지붕(처마+용마루), 0.45mm</t>
  </si>
  <si>
    <t>5CD82691B484F789D431C4156A7AC731CB9B70</t>
  </si>
  <si>
    <t>0101075CD82691B484F789D431C4156A7AC731CB9B70</t>
  </si>
  <si>
    <t>화장실칸막이</t>
  </si>
  <si>
    <t>친환경 20mm</t>
  </si>
  <si>
    <t>시공도</t>
  </si>
  <si>
    <t>5CD82691B484F789D431C4156A7AC731CB9EC8</t>
  </si>
  <si>
    <t>0101075CD82691B484F789D431C4156A7AC731CB9EC8</t>
  </si>
  <si>
    <t>내수합판깔기</t>
  </si>
  <si>
    <t>바닥, 12mm, 1급</t>
  </si>
  <si>
    <t>호표 20</t>
  </si>
  <si>
    <t>5BC2963F8754FE5945A615F568E433</t>
  </si>
  <si>
    <t>0101075BC2963F8754FE5945A615F568E433</t>
  </si>
  <si>
    <t>보통합판깔기</t>
  </si>
  <si>
    <t>호표 21</t>
  </si>
  <si>
    <t>5BC2963F8754FE5945A615F568E4C3</t>
  </si>
  <si>
    <t>0101075BC2963F8754FE5945A615F568E4C3</t>
  </si>
  <si>
    <t>세라믹데크깔기</t>
  </si>
  <si>
    <t>30mm</t>
  </si>
  <si>
    <t>호표 22</t>
  </si>
  <si>
    <t>5BC2963F80145E09AEE1D6CD63C9D3</t>
  </si>
  <si>
    <t>0101075BC2963F80145E09AEE1D6CD63C9D3</t>
  </si>
  <si>
    <t>화산디딤석깔기</t>
  </si>
  <si>
    <t>호표 23</t>
  </si>
  <si>
    <t>5BC2963F80145E09AEE1D6CD63DBC3</t>
  </si>
  <si>
    <t>0101075BC2963F80145E09AEE1D6CD63DBC3</t>
  </si>
  <si>
    <t>책꽃이설치-1</t>
  </si>
  <si>
    <t>3600*1450*450, 24mm 미송집성보드, 바니시칠</t>
  </si>
  <si>
    <t>호표 24</t>
  </si>
  <si>
    <t>5BC2A626DFF46149D956A46862D613</t>
  </si>
  <si>
    <t>0101075BC2A626DFF46149D956A46862D613</t>
  </si>
  <si>
    <t>책꽃이설치-2</t>
  </si>
  <si>
    <t>3600*550*450, 24mm 미송집성보드, 바니시칠</t>
  </si>
  <si>
    <t>호표 25</t>
  </si>
  <si>
    <t>5BC2A626DFF46149D956A46862D663</t>
  </si>
  <si>
    <t>0101075BC2A626DFF46149D956A46862D663</t>
  </si>
  <si>
    <t>데코타일깔기</t>
  </si>
  <si>
    <t>바닥, 450*450*3mm</t>
  </si>
  <si>
    <t>호표 26</t>
  </si>
  <si>
    <t>5BC2F6A730143A095CA0D5D8630663</t>
  </si>
  <si>
    <t>0101075BC2F6A730143A095CA0D5D8630663</t>
  </si>
  <si>
    <t>매트쿠션깔기</t>
  </si>
  <si>
    <t>바닥, 50mm</t>
  </si>
  <si>
    <t>호표 27</t>
  </si>
  <si>
    <t>5BC2F6A730143A095CA0D5D8630693</t>
  </si>
  <si>
    <t>0101075BC2F6A730143A095CA0D5D8630693</t>
  </si>
  <si>
    <t>목재몰딩설치</t>
  </si>
  <si>
    <t>라왕 90*45mm, 바니시</t>
  </si>
  <si>
    <t>호표 28</t>
  </si>
  <si>
    <t>5BC2F6A73484E4B9608447D26C54B3</t>
  </si>
  <si>
    <t>0101075BC2F6A73484E4B9608447D26C54B3</t>
  </si>
  <si>
    <t>MDF 60*30mm, 램핑</t>
  </si>
  <si>
    <t>호표 29</t>
  </si>
  <si>
    <t>5BC2F6A73484E4B9608447D26C5443</t>
  </si>
  <si>
    <t>0101075BC2F6A73484E4B9608447D26C5443</t>
  </si>
  <si>
    <t>PVC몰딩설치</t>
  </si>
  <si>
    <t>천장, 40*15</t>
  </si>
  <si>
    <t>호표 30</t>
  </si>
  <si>
    <t>5BC2F6A73484E4B9608447D26C0CD3</t>
  </si>
  <si>
    <t>0101075BC2F6A73484E4B9608447D26C0CD3</t>
  </si>
  <si>
    <t>매트쿠션붙이기</t>
  </si>
  <si>
    <t>벽체, 30mm</t>
  </si>
  <si>
    <t>호표 31</t>
  </si>
  <si>
    <t>5BC2F6A47C64A9A93D69BCDA647C93</t>
  </si>
  <si>
    <t>0101075BC2F6A47C64A9A93D69BCDA647C93</t>
  </si>
  <si>
    <t>그라스울패널설치</t>
  </si>
  <si>
    <t>벽체, 100mm, 준불연</t>
  </si>
  <si>
    <t>호표 32</t>
  </si>
  <si>
    <t>5BC2F6A47B4449D9EEF40F7B6C09D3</t>
  </si>
  <si>
    <t>0101075BC2F6A47B4449D9EEF40F7B6C09D3</t>
  </si>
  <si>
    <t>지붕, 125mm, 준불연</t>
  </si>
  <si>
    <t>호표 33</t>
  </si>
  <si>
    <t>5BC2F6A47B4449D9EEF40B806589F3</t>
  </si>
  <si>
    <t>0101075BC2F6A47B4449D9EEF40B806589F3</t>
  </si>
  <si>
    <t>PVC천장재설치</t>
  </si>
  <si>
    <t>천장, 200*11mm</t>
  </si>
  <si>
    <t>호표 34</t>
  </si>
  <si>
    <t>5BC2F6A50214555936031EF1690F43</t>
  </si>
  <si>
    <t>0101075BC2F6A50214555936031EF1690F43</t>
  </si>
  <si>
    <t>석고판못붙임(바탕용)</t>
  </si>
  <si>
    <t>벽체, 일반 9.5mm, 2겹</t>
  </si>
  <si>
    <t>호표 35</t>
  </si>
  <si>
    <t>5BC2F6A501741BF9430640A061FCA3</t>
  </si>
  <si>
    <t>0101075BC2F6A501741BF9430640A061FCA3</t>
  </si>
  <si>
    <t>천장, 일반 9.5mm, 2겹</t>
  </si>
  <si>
    <t>호표 36</t>
  </si>
  <si>
    <t>5BC2F6A501741BC98F5F6ACE6EFBE3</t>
  </si>
  <si>
    <t>0101075BC2F6A501741BC98F5F6ACE6EFBE3</t>
  </si>
  <si>
    <t>내수합판붙임</t>
  </si>
  <si>
    <t>벽체, 12mm, 1급</t>
  </si>
  <si>
    <t>호표 37</t>
  </si>
  <si>
    <t>5BC2F6A5079491A908C37D94628863</t>
  </si>
  <si>
    <t>0101075BC2F6A5079491A908C37D94628863</t>
  </si>
  <si>
    <t>미송집성보드붙임</t>
  </si>
  <si>
    <t>챌판, 24mm, 바니시칠</t>
  </si>
  <si>
    <t>호표 38</t>
  </si>
  <si>
    <t>5BC2F6A5079491A908C37D94628893</t>
  </si>
  <si>
    <t>0101075BC2F6A5079491A908C37D94628893</t>
  </si>
  <si>
    <t>페놀폼단열재공간넣기</t>
  </si>
  <si>
    <t>벽체 80mm, 준불연</t>
  </si>
  <si>
    <t>호표 39</t>
  </si>
  <si>
    <t>5BC2F6A24E541189A58ED6F2617F63</t>
  </si>
  <si>
    <t>0101075BC2F6A24E541189A58ED6F2617F63</t>
  </si>
  <si>
    <t>발포폴리스티렌단열재(압출)깔기</t>
  </si>
  <si>
    <t>바닥 3호, 55mm(가등급)</t>
  </si>
  <si>
    <t>호표 40</t>
  </si>
  <si>
    <t>5BC2F6A24E543CA9BAC207F764DBA3</t>
  </si>
  <si>
    <t>0101075BC2F6A24E543CA9BAC207F764DBA3</t>
  </si>
  <si>
    <t>방습필름 설치 - 바닥</t>
  </si>
  <si>
    <t>폴리에틸렌필름, 두께, 0.03mm, 2겹</t>
  </si>
  <si>
    <t>호표 41</t>
  </si>
  <si>
    <t>5BC2F6A24CA43BC99C3D2C7A6AE283</t>
  </si>
  <si>
    <t>0101075BC2F6A24CA43BC99C3D2C7A6AE283</t>
  </si>
  <si>
    <t>010108  방  수  공  사</t>
  </si>
  <si>
    <t>010108</t>
  </si>
  <si>
    <t>수밀코킹(실리콘)</t>
  </si>
  <si>
    <t>삼각, 10mm, 창호주위</t>
  </si>
  <si>
    <t>호표 42</t>
  </si>
  <si>
    <t>5BC286D1B8B4193914D6DBA16E8123</t>
  </si>
  <si>
    <t>0101085BC286D1B8B4193914D6DBA16E8123</t>
  </si>
  <si>
    <t>시멘트액체방수</t>
  </si>
  <si>
    <t>바닥</t>
  </si>
  <si>
    <t>호표 43</t>
  </si>
  <si>
    <t>5BC286DE7274BCB95EE8549D6DD653</t>
  </si>
  <si>
    <t>0101085BC286DE7274BCB95EE8549D6DD653</t>
  </si>
  <si>
    <t>수직부</t>
  </si>
  <si>
    <t>호표 44</t>
  </si>
  <si>
    <t>5BC286DE7274BCB95EEB287A630573</t>
  </si>
  <si>
    <t>0101085BC286DE7274BCB95EEB287A630573</t>
  </si>
  <si>
    <t>010109  금  속  공  사</t>
  </si>
  <si>
    <t>010109</t>
  </si>
  <si>
    <t>알루미늄복합패널</t>
  </si>
  <si>
    <t>외벽, 4mm, 평패널, 하지각관포함</t>
  </si>
  <si>
    <t>5CEA96BB33D49509799E8C5F6E60A434B25388</t>
  </si>
  <si>
    <t>0101095CEA96BB33D49509799E8C5F6E60A434B25388</t>
  </si>
  <si>
    <t>각형강관(세라믹데크)하지틀</t>
  </si>
  <si>
    <t>아연도, ㅁ-50*50*2.3mm, 부자재포함</t>
  </si>
  <si>
    <t>호표 45</t>
  </si>
  <si>
    <t>5BC2A626DFF46149D956A46862D623</t>
  </si>
  <si>
    <t>0101095BC2A626DFF46149D956A46862D623</t>
  </si>
  <si>
    <t>아연도, ㅁ-100*100*3.2mm, 부자재포함</t>
  </si>
  <si>
    <t>호표 46</t>
  </si>
  <si>
    <t>5BC2A626DFF46149D956A46862D633</t>
  </si>
  <si>
    <t>0101095BC2A626DFF46149D956A46862D633</t>
  </si>
  <si>
    <t>각형강관(고무쿠션매트)하지틀</t>
  </si>
  <si>
    <t>아연도, ㅁ-75*45*2.3mm, 부자재포함</t>
  </si>
  <si>
    <t>호표 47</t>
  </si>
  <si>
    <t>5BC2A626DFF46149D956A46862D603</t>
  </si>
  <si>
    <t>0101095BC2A626DFF46149D956A46862D603</t>
  </si>
  <si>
    <t>아연도, ㅁ-75*75*2.3mm, 부자재포함</t>
  </si>
  <si>
    <t>호표 48</t>
  </si>
  <si>
    <t>5BC2A626DFF46149D956A46862D673</t>
  </si>
  <si>
    <t>0101095BC2A626DFF46149D956A46862D673</t>
  </si>
  <si>
    <t>경량천장철골틀설치</t>
  </si>
  <si>
    <t>M-BAR, 1.0m 이하, 인서트 유</t>
  </si>
  <si>
    <t>호표 49</t>
  </si>
  <si>
    <t>5BC2A62C667453B99950562D637163</t>
  </si>
  <si>
    <t>0101095BC2A62C667453B99950562D637163</t>
  </si>
  <si>
    <t>M-BAR, 1.0m 이상, 인서트 유</t>
  </si>
  <si>
    <t>호표 50</t>
  </si>
  <si>
    <t>5BC2A62C667453B99950562D6345A3</t>
  </si>
  <si>
    <t>0101095BC2A62C667453B99950562D6345A3</t>
  </si>
  <si>
    <t>AL몰딩 설치</t>
  </si>
  <si>
    <t>W형, 15*15*15*15*1.0mm</t>
  </si>
  <si>
    <t>호표 51</t>
  </si>
  <si>
    <t>5BC2F6AF05444039A7982642669763</t>
  </si>
  <si>
    <t>0101095BC2F6AF05444039A7982642669763</t>
  </si>
  <si>
    <t>010110  미  장  공  사</t>
  </si>
  <si>
    <t>010110</t>
  </si>
  <si>
    <t>모르타르바름</t>
  </si>
  <si>
    <t>내벽, 9mm(초벌), 3.6m 이하</t>
  </si>
  <si>
    <t>호표 52</t>
  </si>
  <si>
    <t>5BC276F1919492D920CFAC9F6FE013</t>
  </si>
  <si>
    <t>0101105BC276F1919492D920CFAC9F6FE013</t>
  </si>
  <si>
    <t>내벽, 11mm, 3.6m 이하</t>
  </si>
  <si>
    <t>호표 53</t>
  </si>
  <si>
    <t>5BC276F1919492D920CFADBC6847C3</t>
  </si>
  <si>
    <t>0101105BC276F1919492D920CFADBC6847C3</t>
  </si>
  <si>
    <t>표면마무리</t>
  </si>
  <si>
    <t>바닥, 기계마감</t>
  </si>
  <si>
    <t>호표 54</t>
  </si>
  <si>
    <t>5BC276F19464E9497922A22A65C893</t>
  </si>
  <si>
    <t>0101105BC276F19464E9497922A22A65C893</t>
  </si>
  <si>
    <t>창호주위모르타르충전</t>
  </si>
  <si>
    <t>호표 55</t>
  </si>
  <si>
    <t>5BC2C674F5D47F29ACF46068630A93</t>
  </si>
  <si>
    <t>0101105BC2C674F5D47F29ACF46068630A93</t>
  </si>
  <si>
    <t>010111  창호및유리공사</t>
  </si>
  <si>
    <t>010111</t>
  </si>
  <si>
    <t>금속제창</t>
  </si>
  <si>
    <t>KG-2CW-88, 88mm, 프로젝트창/불소수지2회</t>
  </si>
  <si>
    <t>관급자재</t>
  </si>
  <si>
    <t>5CEA96BB3124A1397F7FDBED62145B3DF3FA63</t>
  </si>
  <si>
    <t>0101115CEA96BB3124A1397F7FDBED62145B3DF3FA63</t>
  </si>
  <si>
    <t>KG-2CW-150, 150mm, 단열커튼월+프로젝트창/불소수지2회</t>
  </si>
  <si>
    <t>5CEA96BB3124A1397F7FDBED62145B3DF3F95A</t>
  </si>
  <si>
    <t>0101115CEA96BB3124A1397F7FDBED62145B3DF3F95A</t>
  </si>
  <si>
    <t>KG-RSC, 40mm, 롤방충망/불소수지2회</t>
  </si>
  <si>
    <t>5CEA96BB3124A1397F7FDBED62145B3DF3F8B0</t>
  </si>
  <si>
    <t>0101115CEA96BB3124A1397F7FDBED62145B3DF3F8B0</t>
  </si>
  <si>
    <t>롤방충망</t>
  </si>
  <si>
    <t>불소수지코팅</t>
  </si>
  <si>
    <t>5CEA96BB3124A1397F7FDBED62145B3DF3FC15</t>
  </si>
  <si>
    <t>0101115CEA96BB3124A1397F7FDBED62145B3DF3FC15</t>
  </si>
  <si>
    <t>플라스틱방충망</t>
  </si>
  <si>
    <t>백색</t>
  </si>
  <si>
    <t>5CEA96BB3124A1397F7FDBED62145B3DF3F332</t>
  </si>
  <si>
    <t>0101115CEA96BB3124A1397F7FDBED62145B3DF3F332</t>
  </si>
  <si>
    <t>불투명필름(엣칭)붙임</t>
  </si>
  <si>
    <t>5CEA96BB3124A1397F7FDBED62145B3DF2D466</t>
  </si>
  <si>
    <t>0101115CEA96BB3124A1397F7FDBED62145B3DF2D466</t>
  </si>
  <si>
    <t>유리주위 코킹</t>
  </si>
  <si>
    <t>5*5, 실리콘</t>
  </si>
  <si>
    <t>호표 56</t>
  </si>
  <si>
    <t>5BC286D1B954BEF98E2CAEEB6B6FA3</t>
  </si>
  <si>
    <t>0101115BC286D1B954BEF98E2CAEEB6B6FA3</t>
  </si>
  <si>
    <t>세이프강화유리문(고급형)</t>
  </si>
  <si>
    <t>손보호용, 투명 800*2100*12mm, 플로어힌지+손잡이포함</t>
  </si>
  <si>
    <t>호표 57</t>
  </si>
  <si>
    <t>5BC2C674F3248B0910A1424E6370C3</t>
  </si>
  <si>
    <t>0101115BC2C674F3248B0910A1424E6370C3</t>
  </si>
  <si>
    <t>로이복층유리설치</t>
  </si>
  <si>
    <t>24mm(6+12Ar+6), 아르곤,단열간봉</t>
  </si>
  <si>
    <t>호표 58</t>
  </si>
  <si>
    <t>5BC2C67A1A240B59A3380DFC6B18F3</t>
  </si>
  <si>
    <t>0101115BC2C67A1A240B59A3380DFC6B18F3</t>
  </si>
  <si>
    <t>24mm(5+14Ar+5), 아르곤,단열간봉</t>
  </si>
  <si>
    <t>호표 59</t>
  </si>
  <si>
    <t>5BC2C67A1A240B59A3380DFC6B1803</t>
  </si>
  <si>
    <t>0101115BC2C67A1A240B59A3380DFC6B1803</t>
  </si>
  <si>
    <t>ASS1</t>
  </si>
  <si>
    <t>2.200 x 2.200 = 4.840</t>
  </si>
  <si>
    <t>호표 60</t>
  </si>
  <si>
    <t>5AA6A6267284D229EA9A6EA66248A3</t>
  </si>
  <si>
    <t>0101115AA6A6267284D229EA9A6EA66248A3</t>
  </si>
  <si>
    <t>AW1[관급]</t>
  </si>
  <si>
    <t>0.600 x 1.200 = 0.720</t>
  </si>
  <si>
    <t>호표 61</t>
  </si>
  <si>
    <t>5AA6A6267284D229EA9A6EA6624883</t>
  </si>
  <si>
    <t>0101115AA6A6267284D229EA9A6EA6624883</t>
  </si>
  <si>
    <t>AW2[관급]</t>
  </si>
  <si>
    <t>0.600 x 0.600 = 0.360</t>
  </si>
  <si>
    <t>호표 62</t>
  </si>
  <si>
    <t>5AA6A6267284D229EA9A6EA66248E3</t>
  </si>
  <si>
    <t>0101115AA6A6267284D229EA9A6EA66248E3</t>
  </si>
  <si>
    <t>PW1</t>
  </si>
  <si>
    <t>1.000 x 1.000 = 1.000</t>
  </si>
  <si>
    <t>호표 63</t>
  </si>
  <si>
    <t>5AA6A6267284D229EA9A6EA66248C3</t>
  </si>
  <si>
    <t>0101115AA6A6267284D229EA9A6EA66248C3</t>
  </si>
  <si>
    <t>SSD1</t>
  </si>
  <si>
    <t>0.800 x 2.100 = 1.680</t>
  </si>
  <si>
    <t>호표 64</t>
  </si>
  <si>
    <t>5AA6A6267284D229EA9A6EA6624823</t>
  </si>
  <si>
    <t>0101115AA6A6267284D229EA9A6EA6624823</t>
  </si>
  <si>
    <t>010112  칠    공    사</t>
  </si>
  <si>
    <t>010112</t>
  </si>
  <si>
    <t>녹막이페인트(뿜칠)</t>
  </si>
  <si>
    <t>철재면, 1회, 2종, 바탕처리 포함</t>
  </si>
  <si>
    <t>호표 65</t>
  </si>
  <si>
    <t>5BC2E6417ED4D429227617AF67F043</t>
  </si>
  <si>
    <t>0101125BC2E6417ED4D429227617AF67F043</t>
  </si>
  <si>
    <t>걸레받이용페인트(붓칠)</t>
  </si>
  <si>
    <t>벽체, 2회, 콘크리트·모르타르면</t>
  </si>
  <si>
    <t>호표 66</t>
  </si>
  <si>
    <t>5BC2E64206B473F976AB98886E3D13</t>
  </si>
  <si>
    <t>0101125BC2E64206B473F976AB98886E3D13</t>
  </si>
  <si>
    <t>벽체, 2회, 석고보드면(줄퍼티)</t>
  </si>
  <si>
    <t>호표 67</t>
  </si>
  <si>
    <t>5BC2E64206B473F976AB98886E12F3</t>
  </si>
  <si>
    <t>0101125BC2E64206B473F976AB98886E12F3</t>
  </si>
  <si>
    <t>친환경(진품)수성페인트(롤러칠)</t>
  </si>
  <si>
    <t>내벽, 2회, 콘크리트·모르타르면</t>
  </si>
  <si>
    <t>호표 68</t>
  </si>
  <si>
    <t>5BC2E6432D54C9A9A2F97CD56ABAC3</t>
  </si>
  <si>
    <t>0101125BC2E6432D54C9A9A2F97CD56ABAC3</t>
  </si>
  <si>
    <t>내벽, 2회, 석고보드면(줄퍼티)</t>
  </si>
  <si>
    <t>호표 69</t>
  </si>
  <si>
    <t>5BC2E6432D54C9A9A2F97BCF640A13</t>
  </si>
  <si>
    <t>0101125BC2E6432D54C9A9A2F97BCF640A13</t>
  </si>
  <si>
    <t>내부 천장, 2회, 콘크리트·모르타르면</t>
  </si>
  <si>
    <t>호표 70</t>
  </si>
  <si>
    <t>5BC2E6432D54C9A9A2F3D498653FE3</t>
  </si>
  <si>
    <t>0101125BC2E6432D54C9A9A2F3D498653FE3</t>
  </si>
  <si>
    <t>에폭시코팅(롤러칠)</t>
  </si>
  <si>
    <t>호표 71</t>
  </si>
  <si>
    <t>5BC2E64A5B0472C9CE3904FE606433</t>
  </si>
  <si>
    <t>0101125BC2E64A5B0472C9CE3904FE606433</t>
  </si>
  <si>
    <t>보도표시도색</t>
  </si>
  <si>
    <t>호표 72</t>
  </si>
  <si>
    <t>5BC2E64A5B0472C9CE3904FE6064C3</t>
  </si>
  <si>
    <t>0101125BC2E64A5B0472C9CE3904FE6064C3</t>
  </si>
  <si>
    <t>횡단보도도색</t>
  </si>
  <si>
    <t>호표 73</t>
  </si>
  <si>
    <t>5BC2E64A5B0472C9CE3904FE6064D3</t>
  </si>
  <si>
    <t>0101125BC2E64A5B0472C9CE3904FE6064D3</t>
  </si>
  <si>
    <t>소방차전용구역도색</t>
  </si>
  <si>
    <t>호표 74</t>
  </si>
  <si>
    <t>5BC2E64A5B0472C9CE3904FE6076A3</t>
  </si>
  <si>
    <t>0101125BC2E64A5B0472C9CE3904FE6076A3</t>
  </si>
  <si>
    <t>칼라하드너</t>
  </si>
  <si>
    <t>호표 75</t>
  </si>
  <si>
    <t>5BC2E64A5B0472C9CE3904FE607623</t>
  </si>
  <si>
    <t>0101125BC2E64A5B0472C9CE3904FE607623</t>
  </si>
  <si>
    <t>010113  기  타  공  사</t>
  </si>
  <si>
    <t>010113</t>
  </si>
  <si>
    <t>옥외용벤치(1)</t>
  </si>
  <si>
    <t>KSR-B2603, 2400×2400×420mm, 8인용</t>
  </si>
  <si>
    <t>5CD82691B484F789D431C4156A7AC7303F86C5</t>
  </si>
  <si>
    <t>0101135CD82691B484F789D431C4156A7AC7303F86C5</t>
  </si>
  <si>
    <t>옥외용벤치(2)</t>
  </si>
  <si>
    <t>KNB-001A, 1620×470×400mm, 3인용</t>
  </si>
  <si>
    <t>5CD82691B484F789D431C4156A7AC7303F86C3</t>
  </si>
  <si>
    <t>0101135CD82691B484F789D431C4156A7AC7303F86C3</t>
  </si>
  <si>
    <t>옥외용벤치(3)</t>
  </si>
  <si>
    <t>KSR-B1006, 1640×450×440mm, 3인용</t>
  </si>
  <si>
    <t>5CD82691B484F789D431C4156A7AC7303F86C1</t>
  </si>
  <si>
    <t>0101135CD82691B484F789D431C4156A7AC7303F86C1</t>
  </si>
  <si>
    <t>옥외용벤치(4)</t>
  </si>
  <si>
    <t>DGR-DB001, 2420×560×2200mm, 4인용</t>
  </si>
  <si>
    <t>5CD82691B484F789D431C4156A7AC7303F86CF</t>
  </si>
  <si>
    <t>0101135CD82691B484F789D431C4156A7AC7303F86CF</t>
  </si>
  <si>
    <t>옥외용벤치(5)</t>
  </si>
  <si>
    <t>DGR-DB060, 2057×2057×2300mm, 6인용</t>
  </si>
  <si>
    <t>5CD82691B484F789D431C4156A7AC7303F87EE</t>
  </si>
  <si>
    <t>0101135CD82691B484F789D431C4156A7AC7303F87EE</t>
  </si>
  <si>
    <t>옥외용벤치(6)</t>
  </si>
  <si>
    <t>DGR-DB064, 1800×725×1230mm, 3인용</t>
  </si>
  <si>
    <t>5CD82691B484F789D431C4156A7AC7303F87EC</t>
  </si>
  <si>
    <t>0101135CD82691B484F789D431C4156A7AC7303F87EC</t>
  </si>
  <si>
    <t>옥외용벤치(7)</t>
  </si>
  <si>
    <t>DGR-DB007-1, 2950×400×2200mm, 3인용</t>
  </si>
  <si>
    <t>5CD82691B484F789D431C4156A7AC7303F87EA</t>
  </si>
  <si>
    <t>0101135CD82691B484F789D431C4156A7AC7303F87EA</t>
  </si>
  <si>
    <t>옥외용벤치(8)</t>
  </si>
  <si>
    <t>DGR-DB055, 3090×2100×900mm, 6인용</t>
  </si>
  <si>
    <t>5CD82691B484F789D431C4156A7AC7303F87E8</t>
  </si>
  <si>
    <t>0101135CD82691B484F789D431C4156A7AC7303F87E8</t>
  </si>
  <si>
    <t>옥외용벤치(9)</t>
  </si>
  <si>
    <t>DGR-DB043, 1650×550×740mm, 3인용</t>
  </si>
  <si>
    <t>5CD82691B484F789D431C4156A7AC7303F87E6</t>
  </si>
  <si>
    <t>0101135CD82691B484F789D431C4156A7AC7303F87E6</t>
  </si>
  <si>
    <t>퍼걸러(10)</t>
  </si>
  <si>
    <t>DG-TP-02, 2.25×2.1×2.501m</t>
  </si>
  <si>
    <t>5CD82691B484F789D431C4156A7AC7303F841A</t>
  </si>
  <si>
    <t>0101135CD82691B484F789D431C4156A7AC7303F841A</t>
  </si>
  <si>
    <t>퍼걸러(11)</t>
  </si>
  <si>
    <t>MU-213-1, 2.0×1.5×1.9m</t>
  </si>
  <si>
    <t>5CD82691B484F789D431C4156A7AC7303F8418</t>
  </si>
  <si>
    <t>0101135CD82691B484F789D431C4156A7AC7303F8418</t>
  </si>
  <si>
    <t>퍼걸러(12)</t>
  </si>
  <si>
    <t>NEO-N7-4, 5.1×2.05×3.1m</t>
  </si>
  <si>
    <t>5CD82691B484F789D431C4156A7AC7303F841E</t>
  </si>
  <si>
    <t>0101135CD82691B484F789D431C4156A7AC7303F841E</t>
  </si>
  <si>
    <t>퍼걸러(13)</t>
  </si>
  <si>
    <t>MU-5009, 3.5×4.1×3.0m</t>
  </si>
  <si>
    <t>5CD82691B484F789D431C4156A7AC7303F841C</t>
  </si>
  <si>
    <t>0101135CD82691B484F789D431C4156A7AC7303F841C</t>
  </si>
  <si>
    <t>퍼걸러(14)</t>
  </si>
  <si>
    <t>HJ-301B, 3.0×1.0×2.5m</t>
  </si>
  <si>
    <t>5CD82691B484F789D431C4156A7AC7303F8412</t>
  </si>
  <si>
    <t>0101135CD82691B484F789D431C4156A7AC7303F8412</t>
  </si>
  <si>
    <t>간판설치</t>
  </si>
  <si>
    <t>식</t>
  </si>
  <si>
    <t>견적서</t>
  </si>
  <si>
    <t>5CD82691B484F789D431C4156A7AC7303F826C</t>
  </si>
  <si>
    <t>0101135CD82691B484F789D431C4156A7AC7303F826C</t>
  </si>
  <si>
    <t>스카이/일반전동어닝설치</t>
  </si>
  <si>
    <t>5CD82691B484F789D431C4156A7AC7303F826E</t>
  </si>
  <si>
    <t>0101135CD82691B484F789D431C4156A7AC7303F826E</t>
  </si>
  <si>
    <t>차고지조형물재작설치</t>
  </si>
  <si>
    <t>외부</t>
  </si>
  <si>
    <t>5CD82691B484F789D431C4156A7AC7303F8268</t>
  </si>
  <si>
    <t>0101135CD82691B484F789D431C4156A7AC7303F8268</t>
  </si>
  <si>
    <t>차양</t>
  </si>
  <si>
    <t>AC-1000D, 1000×1000mm</t>
  </si>
  <si>
    <t>5CD82691B484F789D431C4156A7AC7303F826A</t>
  </si>
  <si>
    <t>0101135CD82691B484F789D431C4156A7AC7303F826A</t>
  </si>
  <si>
    <t>WS-1, 137×100×1000mm, 물받이</t>
  </si>
  <si>
    <t>5CD82691B484F789D431C4156A7AC7303F8264</t>
  </si>
  <si>
    <t>0101135CD82691B484F789D431C4156A7AC7303F8264</t>
  </si>
  <si>
    <t>안내판</t>
  </si>
  <si>
    <t>BI-S-03, 700×500mm, 시각장애인용점자표시</t>
  </si>
  <si>
    <t>5CD82691B484F789D431C4156A7AC7303F8265</t>
  </si>
  <si>
    <t>0101135CD82691B484F789D431C4156A7AC7303F8265</t>
  </si>
  <si>
    <t>소규모아스콘포장</t>
  </si>
  <si>
    <t>표층(50mm)+기층(100mm)</t>
  </si>
  <si>
    <t>호표 76</t>
  </si>
  <si>
    <t>5BC2A6299564B8199186E10D687A73</t>
  </si>
  <si>
    <t>0101135BC2A6299564B8199186E10D687A73</t>
  </si>
  <si>
    <t>보차도경계석(화강석)</t>
  </si>
  <si>
    <t>150*150*1000mm, 직선</t>
  </si>
  <si>
    <t>호표 77</t>
  </si>
  <si>
    <t>5BC2A6299564B8199186E10E6A8263</t>
  </si>
  <si>
    <t>0101135BC2A6299564B8199186E10E6A8263</t>
  </si>
  <si>
    <t>보차도경계석(자재기존사용)</t>
  </si>
  <si>
    <t>호표 78</t>
  </si>
  <si>
    <t>5BC2A6299564B8199186E10E6A8293</t>
  </si>
  <si>
    <t>0101135BC2A6299564B8199186E10E6A8293</t>
  </si>
  <si>
    <t>인조화강석블록포장</t>
  </si>
  <si>
    <t>60mm(기존), 모래(40mm), 혼합골재(150mm)</t>
  </si>
  <si>
    <t>호표 79</t>
  </si>
  <si>
    <t>5BC2A6299564B8199186E10E6ABF23</t>
  </si>
  <si>
    <t>0101135BC2A6299564B8199186E10E6ABF23</t>
  </si>
  <si>
    <t>인조잔디깔기</t>
  </si>
  <si>
    <t>35mm, 무근(70mm), 혼합골재(150mm)</t>
  </si>
  <si>
    <t>호표 80</t>
  </si>
  <si>
    <t>5BC2A6299564B8199186E10E6ABFD3</t>
  </si>
  <si>
    <t>0101135BC2A6299564B8199186E10E6ABFD3</t>
  </si>
  <si>
    <t>010114  조  경  공  사</t>
  </si>
  <si>
    <t>010114</t>
  </si>
  <si>
    <t>소나무(둥근형)</t>
  </si>
  <si>
    <t>수고=1.5, 수관폭=2.0</t>
  </si>
  <si>
    <t>주</t>
  </si>
  <si>
    <t>호표 81</t>
  </si>
  <si>
    <t>5BE696F82E542A59791007D763C0E3</t>
  </si>
  <si>
    <t>0101145BE696F82E542A59791007D763C0E3</t>
  </si>
  <si>
    <t>금목서</t>
  </si>
  <si>
    <t>수고=2.0, 수관폭=1.0</t>
  </si>
  <si>
    <t>호표 82</t>
  </si>
  <si>
    <t>5BE696F82E542A59791007D763C0D3</t>
  </si>
  <si>
    <t>0101145BE696F82E542A59791007D763C0D3</t>
  </si>
  <si>
    <t>은목서</t>
  </si>
  <si>
    <t>호표 83</t>
  </si>
  <si>
    <t>5BE696F82E542A59791007D763C0C3</t>
  </si>
  <si>
    <t>0101145BE696F82E542A59791007D763C0C3</t>
  </si>
  <si>
    <t>이팝나무</t>
  </si>
  <si>
    <t>수고=3.5, 근원경=10.0</t>
  </si>
  <si>
    <t>호표 84</t>
  </si>
  <si>
    <t>5BE696F82E542A59791007D763C033</t>
  </si>
  <si>
    <t>0101145BE696F82E542A59791007D763C033</t>
  </si>
  <si>
    <t>배롱나무</t>
  </si>
  <si>
    <t>수고=2.5, 근원경=6.0</t>
  </si>
  <si>
    <t>호표 85</t>
  </si>
  <si>
    <t>5BE696F82E542A59791007D763C023</t>
  </si>
  <si>
    <t>0101145BE696F82E542A59791007D763C023</t>
  </si>
  <si>
    <t>옥향</t>
  </si>
  <si>
    <t>수고=0.3, 수관폭=0.4</t>
  </si>
  <si>
    <t>호표 86</t>
  </si>
  <si>
    <t>5BE696F82E542A59791007D763FDF3</t>
  </si>
  <si>
    <t>0101145BE696F82E542A59791007D763FDF3</t>
  </si>
  <si>
    <t>영산홍</t>
  </si>
  <si>
    <t>수고=0.3, 수관폭=0.3</t>
  </si>
  <si>
    <t>호표 87</t>
  </si>
  <si>
    <t>5BE696F82E542A59791007D763FDD3</t>
  </si>
  <si>
    <t>0101145BE696F82E542A59791007D763FDD3</t>
  </si>
  <si>
    <t>자산홍</t>
  </si>
  <si>
    <t>호표 88</t>
  </si>
  <si>
    <t>5BE696F82E542A59791007D763FDC3</t>
  </si>
  <si>
    <t>0101145BE696F82E542A59791007D763FDC3</t>
  </si>
  <si>
    <t>산철쭉</t>
  </si>
  <si>
    <t>호표 89</t>
  </si>
  <si>
    <t>5BE696F82E542A59791007D763FDB3</t>
  </si>
  <si>
    <t>0101145BE696F82E542A59791007D763FDB3</t>
  </si>
  <si>
    <t>잔디</t>
  </si>
  <si>
    <t>300*300*20mm</t>
  </si>
  <si>
    <t>호표 90</t>
  </si>
  <si>
    <t>5BE696F82E542A59791007D763B6D3</t>
  </si>
  <si>
    <t>0101145BE696F82E542A59791007D763B6D3</t>
  </si>
  <si>
    <t>010115  철  거  공  사</t>
  </si>
  <si>
    <t>010115</t>
  </si>
  <si>
    <t>텍스철거후재설치</t>
  </si>
  <si>
    <t>천장</t>
  </si>
  <si>
    <t>호표 91</t>
  </si>
  <si>
    <t>5BC316F5E5A41D9946B1AD9568C3E3</t>
  </si>
  <si>
    <t>0101155BC316F5E5A41D9946B1AD9568C3E3</t>
  </si>
  <si>
    <t>천장마감재철거후재설치</t>
  </si>
  <si>
    <t>호표 92</t>
  </si>
  <si>
    <t>5BC316F5E5A41D9946B1AD9568C313</t>
  </si>
  <si>
    <t>0101155BC316F5E5A41D9946B1AD9568C313</t>
  </si>
  <si>
    <t>경량철골천정틀철거(일반)</t>
  </si>
  <si>
    <t>호표 93</t>
  </si>
  <si>
    <t>5BC316F5E5A41DE9CA7E34EF621733</t>
  </si>
  <si>
    <t>0101155BC316F5E5A41DE9CA7E34EF621733</t>
  </si>
  <si>
    <t>창호철거(소운반품포함).</t>
  </si>
  <si>
    <t>철 재</t>
  </si>
  <si>
    <t>m2</t>
  </si>
  <si>
    <t>호표 94</t>
  </si>
  <si>
    <t>5BC316F5E6448449BEF7FFAE6A1C13</t>
  </si>
  <si>
    <t>0101155BC316F5E6448449BEF7FFAE6A1C13</t>
  </si>
  <si>
    <t>보도블럭철거후재설치</t>
  </si>
  <si>
    <t>호표 95</t>
  </si>
  <si>
    <t>5BC316F5E75420A9D44857FF6AEC13</t>
  </si>
  <si>
    <t>0101155BC316F5E75420A9D44857FF6AEC13</t>
  </si>
  <si>
    <t>아스콘절단</t>
  </si>
  <si>
    <t>호표 96</t>
  </si>
  <si>
    <t>5BC316F5E75420A9D44857FF6A8B93</t>
  </si>
  <si>
    <t>0101155BC316F5E75420A9D44857FF6A8B93</t>
  </si>
  <si>
    <t>아스콘철거(소형장비)</t>
  </si>
  <si>
    <t>공압식</t>
  </si>
  <si>
    <t>호표 97</t>
  </si>
  <si>
    <t>5BC316F5E75443A99F041CF96EAEC3</t>
  </si>
  <si>
    <t>0101155BC316F5E75443A99F041CF96EAEC3</t>
  </si>
  <si>
    <t>디럭스타일떼내기</t>
  </si>
  <si>
    <t>호표 98</t>
  </si>
  <si>
    <t>5BC316F5ECD425698A4CC0F263D6D3</t>
  </si>
  <si>
    <t>0101155BC316F5ECD425698A4CC0F263D6D3</t>
  </si>
  <si>
    <t>모르타르철거</t>
  </si>
  <si>
    <t>호표 99</t>
  </si>
  <si>
    <t>5BC316F5ECD425698A4CC6146B20F3</t>
  </si>
  <si>
    <t>0101155BC316F5ECD425698A4CC6146B20F3</t>
  </si>
  <si>
    <t>경계석철거</t>
  </si>
  <si>
    <t>호표 100</t>
  </si>
  <si>
    <t>5BC316F5ECD425698A4CC6146B2003</t>
  </si>
  <si>
    <t>0101155BC316F5ECD425698A4CC6146B2003</t>
  </si>
  <si>
    <t>010116  건설폐기물처리비</t>
  </si>
  <si>
    <t>010116</t>
  </si>
  <si>
    <t>8</t>
  </si>
  <si>
    <t>건설폐기물처리비</t>
  </si>
  <si>
    <t>건설폐재류</t>
  </si>
  <si>
    <t>5CD82691B484F789D431C4156A7AC733F539D2</t>
  </si>
  <si>
    <t>0101165CD82691B484F789D431C4156A7AC733F539D2</t>
  </si>
  <si>
    <t>건설폐기물상차비</t>
  </si>
  <si>
    <t>15톤덤프트럭,30km</t>
  </si>
  <si>
    <t>5CD82691B484F789D431C4156A7AC733F538C5</t>
  </si>
  <si>
    <t>0101165CD82691B484F789D431C4156A7AC733F538C5</t>
  </si>
  <si>
    <t>건설폐기물운반비</t>
  </si>
  <si>
    <t>5CD82691B484F789D431C4156A7AC733F53B82</t>
  </si>
  <si>
    <t>0101165CD82691B484F789D431C4156A7AC733F53B82</t>
  </si>
  <si>
    <t>0102  기계설비공사</t>
  </si>
  <si>
    <t>0102</t>
  </si>
  <si>
    <t>기계설비공사</t>
  </si>
  <si>
    <t>5A7336BDB6B49DE94B7D9E486DE2B933F624EA</t>
  </si>
  <si>
    <t>01025A7336BDB6B49DE94B7D9E486DE2B933F624EA</t>
  </si>
  <si>
    <t>기계설비관급자재비</t>
  </si>
  <si>
    <t>조달수수료포함</t>
  </si>
  <si>
    <t>5A7336BDB6B49DE94B7D9E486DE2B933F624E9</t>
  </si>
  <si>
    <t>01025A7336BDB6B49DE94B7D9E486DE2B933F624E9</t>
  </si>
  <si>
    <t>0103  아트벽화공사</t>
  </si>
  <si>
    <t>0103</t>
  </si>
  <si>
    <t>아트벽화공사</t>
  </si>
  <si>
    <t>5A7336BDB6B49DE94B7D9E486DE2B933F624ED</t>
  </si>
  <si>
    <t>01035A7336BDB6B49DE94B7D9E486DE2B933F624ED</t>
  </si>
  <si>
    <t>0104  도급자관급자재비</t>
  </si>
  <si>
    <t>0104</t>
  </si>
  <si>
    <t>6</t>
  </si>
  <si>
    <t>압출성형콘크리트패널</t>
  </si>
  <si>
    <t>HM-HICD-30</t>
  </si>
  <si>
    <t>24101049</t>
  </si>
  <si>
    <t>5CD82691B484F789D431C4156A7AC731C346A6</t>
  </si>
  <si>
    <t>01045CD82691B484F789D431C4156A7AC731C346A6</t>
  </si>
  <si>
    <t>소    계</t>
  </si>
  <si>
    <t>5A7286F73F149FC9DAA4167B6983</t>
  </si>
  <si>
    <t>01045A7286F73F149FC9DAA4167B6983</t>
  </si>
  <si>
    <t>조달수수료</t>
  </si>
  <si>
    <t>주재료비의 0.54%</t>
  </si>
  <si>
    <t>5AD8B63E3334B8C985C26A5B65D3001</t>
  </si>
  <si>
    <t>01045AD8B63E3334B8C985C26A5B65D3001</t>
  </si>
  <si>
    <t>금액정리</t>
  </si>
  <si>
    <t>5A7336BDB6B49DE94B7D9E486DE2B933F624E8</t>
  </si>
  <si>
    <t>01045A7336BDB6B49DE94B7D9E486DE2B933F624E8</t>
  </si>
  <si>
    <t>0105  관급자관급자재비</t>
  </si>
  <si>
    <t>0105</t>
  </si>
  <si>
    <t>7</t>
  </si>
  <si>
    <t>23678755</t>
  </si>
  <si>
    <t>01055CD82691B484F789D431C4156A7AC7303F86C5</t>
  </si>
  <si>
    <t>24042595</t>
  </si>
  <si>
    <t>01055CD82691B484F789D431C4156A7AC7303F86C3</t>
  </si>
  <si>
    <t>23678421</t>
  </si>
  <si>
    <t>01055CD82691B484F789D431C4156A7AC7303F86C1</t>
  </si>
  <si>
    <t>23552691</t>
  </si>
  <si>
    <t>01055CD82691B484F789D431C4156A7AC7303F86CF</t>
  </si>
  <si>
    <t>23553816</t>
  </si>
  <si>
    <t>01055CD82691B484F789D431C4156A7AC7303F87EE</t>
  </si>
  <si>
    <t>23553819</t>
  </si>
  <si>
    <t>01055CD82691B484F789D431C4156A7AC7303F87EC</t>
  </si>
  <si>
    <t>23552696</t>
  </si>
  <si>
    <t>01055CD82691B484F789D431C4156A7AC7303F87EA</t>
  </si>
  <si>
    <t>23553811</t>
  </si>
  <si>
    <t>01055CD82691B484F789D431C4156A7AC7303F87E8</t>
  </si>
  <si>
    <t>23594903</t>
  </si>
  <si>
    <t>01055CD82691B484F789D431C4156A7AC7303F87E6</t>
  </si>
  <si>
    <t>23261717</t>
  </si>
  <si>
    <t>01055CD82691B484F789D431C4156A7AC7303F841A</t>
  </si>
  <si>
    <t>23881550</t>
  </si>
  <si>
    <t>01055CD82691B484F789D431C4156A7AC7303F8418</t>
  </si>
  <si>
    <t>22686961</t>
  </si>
  <si>
    <t>01055CD82691B484F789D431C4156A7AC7303F841E</t>
  </si>
  <si>
    <t>24020765</t>
  </si>
  <si>
    <t>01055CD82691B484F789D431C4156A7AC7303F841C</t>
  </si>
  <si>
    <t>22319314</t>
  </si>
  <si>
    <t>01055CD82691B484F789D431C4156A7AC7303F8412</t>
  </si>
  <si>
    <t>01055A7286F73F149FC9DAA4167B6983</t>
  </si>
  <si>
    <t>22272647</t>
  </si>
  <si>
    <t>01055CD82691B484F789D431C4156A7AC7303F826A</t>
  </si>
  <si>
    <t>23376931</t>
  </si>
  <si>
    <t>01055CD82691B484F789D431C4156A7AC7303F8264</t>
  </si>
  <si>
    <t>23807675</t>
  </si>
  <si>
    <t>01055CEA96BB3124A1397F7FDBED62145B3DF3FA63</t>
  </si>
  <si>
    <t>23813164</t>
  </si>
  <si>
    <t>01055CEA96BB3124A1397F7FDBED62145B3DF3F95A</t>
  </si>
  <si>
    <t>23407302</t>
  </si>
  <si>
    <t>01055CEA96BB3124A1397F7FDBED62145B3DF3F8B0</t>
  </si>
  <si>
    <t>23112224</t>
  </si>
  <si>
    <t>01055CD82691B484F789D431C4156A7AC7303F8265</t>
  </si>
  <si>
    <t>01055AD8B63E3334B8C985C26A5B65D3001</t>
  </si>
  <si>
    <t>01055A7336BDB6B49DE94B7D9E486DE2B933F624E9</t>
  </si>
  <si>
    <t>5A7336BDB6B49DE94B7D9E486DE2B933F624EF</t>
  </si>
  <si>
    <t>01055A7336BDB6B49DE94B7D9E486DE2B933F624EF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</si>
  <si>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</si>
  <si>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</si>
  <si>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</si>
  <si>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</si>
  <si>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</si>
  <si>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</si>
  <si>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</si>
  <si>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</si>
  <si>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</si>
  <si>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</si>
  <si>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</si>
  <si>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</si>
  <si>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</si>
  <si>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</si>
  <si>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</si>
  <si>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</si>
  <si>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</si>
  <si>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</si>
  <si>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</si>
  <si>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</si>
  <si>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강관 조립말비계(이동식)설치 및 해체  높이 2m, 3개월  대     ( 호표 1 )</t>
  </si>
  <si>
    <t>비계안정장치</t>
  </si>
  <si>
    <t>비계안정장치, 비계기본틀, 기둥, 1.2*1.7m</t>
  </si>
  <si>
    <t>5CEA96BB3F848B29766046B46C90AA355395AF</t>
  </si>
  <si>
    <t>5BC21609C7C47159474EFF09662BE35CEA96BB3F848B29766046B46C90AA355395AF</t>
  </si>
  <si>
    <t>비계안정장치, 가새, 1.2*1.9m</t>
  </si>
  <si>
    <t>5CEA96BB3F848B29766046B46C90AA355395A1</t>
  </si>
  <si>
    <t>5BC21609C7C47159474EFF09662BE35CEA96BB3F848B29766046B46C90AA355395A1</t>
  </si>
  <si>
    <t>비계안정장치, 수평띠장, 1829mm</t>
  </si>
  <si>
    <t>5CEA96BB3F848B29766046B46C90AA35539A2B</t>
  </si>
  <si>
    <t>5BC21609C7C47159474EFF09662BE35CEA96BB3F848B29766046B46C90AA35539A2B</t>
  </si>
  <si>
    <t>비계안정장치, 바퀴</t>
  </si>
  <si>
    <t>5CEA96BB3F848B29766046B46C90AA35539A2F</t>
  </si>
  <si>
    <t>5BC21609C7C47159474EFF09662BE35CEA96BB3F848B29766046B46C90AA35539A2F</t>
  </si>
  <si>
    <t>비계안정장치, 쟈키</t>
  </si>
  <si>
    <t>5CEA96BB3F848B29766046B46C90AA35539A2E</t>
  </si>
  <si>
    <t>5BC21609C7C47159474EFF09662BE35CEA96BB3F848B29766046B46C90AA35539A2E</t>
  </si>
  <si>
    <t>비계안정장치, 발판, 50*250*3000</t>
  </si>
  <si>
    <t>장</t>
  </si>
  <si>
    <t>5CEA96BB3F848B29766046B66F660632926305</t>
  </si>
  <si>
    <t>5BC21609C7C47159474EFF09662BE35CEA96BB3F848B29766046B66F660632926305</t>
  </si>
  <si>
    <t>높이 2m, 노무비</t>
  </si>
  <si>
    <t>호표 101</t>
  </si>
  <si>
    <t>5BC21609C7C47159474EFE626F9733</t>
  </si>
  <si>
    <t>5BC21609C7C47159474EFF09662BE35BC21609C7C47159474EFE626F9733</t>
  </si>
  <si>
    <t xml:space="preserve"> [ 합          계 ]</t>
  </si>
  <si>
    <t>규준틀(수평)  귀  EA     ( 호표 2 )</t>
  </si>
  <si>
    <t>각재</t>
  </si>
  <si>
    <t>각재, 외송</t>
  </si>
  <si>
    <t>5CEA96BB36A4EDB9CDA008B0621C103279212F</t>
  </si>
  <si>
    <t>5BC21609C7C47149BC1DB66E60DD035CEA96BB36A4EDB9CDA008B0621C103279212F</t>
  </si>
  <si>
    <t>건축목공</t>
  </si>
  <si>
    <t>일반공사 직종</t>
  </si>
  <si>
    <t>인</t>
  </si>
  <si>
    <t>5B14667610C4A559A11F4A386A6F2B3C9FBE72</t>
  </si>
  <si>
    <t>5BC21609C7C47149BC1DB66E60DD035B14667610C4A559A11F4A386A6F2B3C9FBE72</t>
  </si>
  <si>
    <t>보통인부</t>
  </si>
  <si>
    <t>5B14667610C4A559A11F4A386A6F2B3C9FBC41</t>
  </si>
  <si>
    <t>5BC21609C7C47149BC1DB66E60DD035B14667610C4A559A11F4A386A6F2B3C9FBC41</t>
  </si>
  <si>
    <t>가설건축물(컨테이너형)-사무실  2.4*6.0*2.6m, 3개월  EA     ( 호표 3 )</t>
  </si>
  <si>
    <t>컨테이너하우스</t>
  </si>
  <si>
    <t>컨테이너하우스, 사무실용, 2.4*6.0*2.6m</t>
  </si>
  <si>
    <t>금액제외</t>
  </si>
  <si>
    <t>5CEA96B862C4F389BEC49D6E6607E634F539F1</t>
  </si>
  <si>
    <t>5BC2160AE964CCC9A7A51F27692E435CEA96B862C4F389BEC49D6E6607E634F539F1</t>
  </si>
  <si>
    <t>-</t>
  </si>
  <si>
    <t>콘테이너형 가설건축물 설치</t>
  </si>
  <si>
    <t>2.4*6.0*2.6m</t>
  </si>
  <si>
    <t>개소</t>
  </si>
  <si>
    <t>5BC2160AE964CCC9AED4EC8169CC63</t>
  </si>
  <si>
    <t>5BC2160AE964CCC9A7A51F27692E435BC2160AE964CCC9AED4EC8169CC63</t>
  </si>
  <si>
    <t>콘테이너형 가설건축물 해체</t>
  </si>
  <si>
    <t>5BC2160AE964CCC9AED4EC8169CC33</t>
  </si>
  <si>
    <t>5BC2160AE964CCC9A7A51F27692E435BC2160AE964CCC9AED4EC8169CC33</t>
  </si>
  <si>
    <t>경비로 적용</t>
  </si>
  <si>
    <t>합계의 100%</t>
  </si>
  <si>
    <t>5BC2160AE964CCC9A7A51F27692E435AD8B63E3334B8C985C26A5B65D3001</t>
  </si>
  <si>
    <t>건축물 현장정리  철골조  M2     ( 호표 4 )</t>
  </si>
  <si>
    <t>5BC2160C99F412A9E7A7F95F6531335B14667610C4A559A11F4A386A6F2B3C9FBC41</t>
  </si>
  <si>
    <t>건축물 현장정리  기타  M2     ( 호표 5 )</t>
  </si>
  <si>
    <t>5BC2160C99F412A9E7A7F95F6531435B14667610C4A559A11F4A386A6F2B3C9FBC41</t>
  </si>
  <si>
    <t>먹메김(일반)  구조부  M2     ( 호표 6 )</t>
  </si>
  <si>
    <t>구조부 먹매김</t>
  </si>
  <si>
    <t>일반</t>
  </si>
  <si>
    <t>호표 105</t>
  </si>
  <si>
    <t>5BC2160C9A94E3C937302C326A8023</t>
  </si>
  <si>
    <t>5BC2160C9A94E3C9373DE48C68B4835BC2160C9A94E3C937302C326A8023</t>
  </si>
  <si>
    <t>건축물보양 - 콘크리트  살수  M2     ( 호표 7 )</t>
  </si>
  <si>
    <t>5BC2160C9A94E3F98904FC8A6C7CD35B14667610C4A559A11F4A386A6F2B3C9FBC41</t>
  </si>
  <si>
    <t>혼합골재깔기  0.7M3(굴삭기)+진동롤러(핸드가이드식)  M3     ( 호표 8 )</t>
  </si>
  <si>
    <t>혼합골재</t>
  </si>
  <si>
    <t>도착도</t>
  </si>
  <si>
    <t>5CD82691B484F789D431C4156A7AC731C342CC</t>
  </si>
  <si>
    <t>5BC23654204432199EB180876EBB935CD82691B484F789D431C4156A7AC731C342CC</t>
  </si>
  <si>
    <t>굴삭기(무한궤도)</t>
  </si>
  <si>
    <t>0.7㎥</t>
  </si>
  <si>
    <t>HR</t>
  </si>
  <si>
    <t>호표 106</t>
  </si>
  <si>
    <t>5CD836B85EC4D24950DDE106675B283149107975</t>
  </si>
  <si>
    <t>5BC23654204432199EB180876EBB935CD836B85EC4D24950DDE106675B283149107975</t>
  </si>
  <si>
    <t>진동롤러(핸드가이드식)</t>
  </si>
  <si>
    <t>0.7ton</t>
  </si>
  <si>
    <t>호표 107</t>
  </si>
  <si>
    <t>5CD836B85EC4C1C9583FA477607C763EE1E5C404</t>
  </si>
  <si>
    <t>5BC23654204432199EB180876EBB935CD836B85EC4C1C9583FA477607C763EE1E5C404</t>
  </si>
  <si>
    <t>유로폼 설치 및 해체  간단, 수직고 7m까지  M2     ( 호표 9 )</t>
  </si>
  <si>
    <t>유로폼 - 자재비</t>
  </si>
  <si>
    <t>호표 110</t>
  </si>
  <si>
    <t>5BC246BD4E845349573F0B6C62CAA3</t>
  </si>
  <si>
    <t>5BC246BD4E845349561862116F51F35BC246BD4E845349573F0B6C62CAA3</t>
  </si>
  <si>
    <t>유로폼 - 인력투입</t>
  </si>
  <si>
    <t>호표 111</t>
  </si>
  <si>
    <t>5BC246BD4E845349573CB72C63CC13</t>
  </si>
  <si>
    <t>5BC246BD4E845349561862116F51F35BC246BD4E845349573CB72C63CC13</t>
  </si>
  <si>
    <t>철근가공및조립(현장)  보통(미할증)  톤     ( 호표 10 )</t>
  </si>
  <si>
    <t>철근공</t>
  </si>
  <si>
    <t>5B14667610C4A559A11F4A386A6F2B3C9FBC4B</t>
  </si>
  <si>
    <t>5BC246BE5074512957516F426AD4F35B14667610C4A559A11F4A386A6F2B3C9FBC4B</t>
  </si>
  <si>
    <t>5BC246BE5074512957516F426AD4F35B14667610C4A559A11F4A386A6F2B3C9FBC41</t>
  </si>
  <si>
    <t>기구손료</t>
  </si>
  <si>
    <t>인력품의 2%</t>
  </si>
  <si>
    <t>5BC246BE5074512957516F426AD4F35AD8B63E3334B8C985C26A5B65D3001</t>
  </si>
  <si>
    <t>철선</t>
  </si>
  <si>
    <t>철선, 어닐링, ∮0.9mm</t>
  </si>
  <si>
    <t>5CEA869536840289B01160C36E00FE3D38308E</t>
  </si>
  <si>
    <t>5BC246BE5074512957516F426AD4F35CEA869536840289B01160C36E00FE3D38308E</t>
  </si>
  <si>
    <t>경량기포콘크리트타설    M3     ( 호표 11 )</t>
  </si>
  <si>
    <t>시멘트</t>
  </si>
  <si>
    <t>시멘트, 분공장도</t>
  </si>
  <si>
    <t>5CEA96BB37B427D97854BEAD6809CE309745BD</t>
  </si>
  <si>
    <t>5BC246BB9D547BC9FF25D79F6837135CEA96BB37B427D97854BEAD6809CE309745BD</t>
  </si>
  <si>
    <t>기포액</t>
  </si>
  <si>
    <t>동물성단백질</t>
  </si>
  <si>
    <t>L</t>
  </si>
  <si>
    <t>5CEA96BB3234333933322970654165345012DE</t>
  </si>
  <si>
    <t>5BC246BB9D547BC9FF25D79F6837135CEA96BB3234333933322970654165345012DE</t>
  </si>
  <si>
    <t>콘크리트공</t>
  </si>
  <si>
    <t>5B14667610C4A559A11F4A386A6F2B3C9FBD69</t>
  </si>
  <si>
    <t>5BC246BB9D547BC9FF25D79F6837135B14667610C4A559A11F4A386A6F2B3C9FBD69</t>
  </si>
  <si>
    <t>5BC246BB9D547BC9FF25D79F6837135B14667610C4A559A11F4A386A6F2B3C9FBC41</t>
  </si>
  <si>
    <t>모르타르펌프</t>
  </si>
  <si>
    <t>7.46kw</t>
  </si>
  <si>
    <t>호표 113</t>
  </si>
  <si>
    <t>5CD836B85EC4A5B995EAA0626B6D453FC53E77BE</t>
  </si>
  <si>
    <t>5BC246BB9D547BC9FF25D79F6837135CD836B85EC4A5B995EAA0626B6D453FC53E77BE</t>
  </si>
  <si>
    <t>모르타르 믹서</t>
  </si>
  <si>
    <t>0.3m3</t>
  </si>
  <si>
    <t>호표 114</t>
  </si>
  <si>
    <t>5CD836B85EC4A5B995E999716850DE3147F6AF9E</t>
  </si>
  <si>
    <t>5BC246BB9D547BC9FF25D79F6837135CD836B85EC4A5B995E999716850DE3147F6AF9E</t>
  </si>
  <si>
    <t>양수기</t>
  </si>
  <si>
    <t>1.49kw</t>
  </si>
  <si>
    <t>호표 115</t>
  </si>
  <si>
    <t>5CD836B85EC4A5B995E8F3AE63CB1A30BC62EB80</t>
  </si>
  <si>
    <t>5BC246BB9D547BC9FF25D79F6837135CD836B85EC4A5B995E8F3AE63CB1A30BC62EB80</t>
  </si>
  <si>
    <t>배관파이프</t>
  </si>
  <si>
    <t>∮50㎜∼2.6m</t>
  </si>
  <si>
    <t>호표 116</t>
  </si>
  <si>
    <t>5CD836B85EC4A5B995EE1B4B6FAA4931E2B68453</t>
  </si>
  <si>
    <t>5BC246BB9D547BC9FF25D79F6837135CD836B85EC4A5B995EE1B4B6FAA4931E2B68453</t>
  </si>
  <si>
    <t>앵커 볼트 설치  ∮20 이하  개     ( 호표 12 )</t>
  </si>
  <si>
    <t>철골공</t>
  </si>
  <si>
    <t>5B14667610C4A559A11F4A386A6F2B3C9FBD6B</t>
  </si>
  <si>
    <t>5BC256A1CF849C1932B3B64061B1435B14667610C4A559A11F4A386A6F2B3C9FBD6B</t>
  </si>
  <si>
    <t>특별인부</t>
  </si>
  <si>
    <t>5B14667610C4A559A11F4A386A6F2B3C9FBC40</t>
  </si>
  <si>
    <t>5BC256A1CF849C1932B3B64061B1435B14667610C4A559A11F4A386A6F2B3C9FBC40</t>
  </si>
  <si>
    <t>공구손료</t>
  </si>
  <si>
    <t>5BC256A1CF849C1932B3B64061B1435AD8B63E3334B8C985C26A5B65D3001</t>
  </si>
  <si>
    <t>경량형강철골조 조립설치    TON     ( 호표 13 )</t>
  </si>
  <si>
    <t>철공</t>
  </si>
  <si>
    <t>5B14667610C4A559A11F4A386A6F2B3C9FBC4A</t>
  </si>
  <si>
    <t>5BC256A02B144EC95000319D64E2A35B14667610C4A559A11F4A386A6F2B3C9FBC4A</t>
  </si>
  <si>
    <t>인력품의 3%</t>
  </si>
  <si>
    <t>5BC256A02B144EC95000319D64E2A35AD8B63E3334B8C985C26A5B65D3001</t>
  </si>
  <si>
    <t>시멘트벽돌쌓기(0.5B)  3.6m 이하, 190*90*57mm  M2     ( 호표 14 )</t>
  </si>
  <si>
    <t>콘크리트벽돌</t>
  </si>
  <si>
    <t>콘크리트벽돌, 190*57*90mm, 경남, C종2급</t>
  </si>
  <si>
    <t>매</t>
  </si>
  <si>
    <t>5CEA96BB35847329CA21FAAC60F404370C8FA8</t>
  </si>
  <si>
    <t>5BC2668BDC84F909A1204C9163E2A35CEA96BB35847329CA21FAAC60F404370C8FA8</t>
  </si>
  <si>
    <t>조적공</t>
  </si>
  <si>
    <t>5B14667610C4A559A11F4A386A6F2B3C9FBE70</t>
  </si>
  <si>
    <t>5BC2668BDC84F909A1204C9163E2A35B14667610C4A559A11F4A386A6F2B3C9FBE70</t>
  </si>
  <si>
    <t>5BC2668BDC84F909A1204C9163E2A35B14667610C4A559A11F4A386A6F2B3C9FBC41</t>
  </si>
  <si>
    <t>5BC2668BDC84F909A1204C9163E2A35AD8B63E3334B8C985C26A5B65D3001</t>
  </si>
  <si>
    <t>모르타르 배합(배합품 포함)</t>
  </si>
  <si>
    <t>배합용적비 1:3</t>
  </si>
  <si>
    <t>호표 117</t>
  </si>
  <si>
    <t>5BC276F191948089C481B4C667A323</t>
  </si>
  <si>
    <t>5BC2668BDC84F909A1204C9163E2A35BC276F191948089C481B4C667A323</t>
  </si>
  <si>
    <t>시멘트벽돌쌓기(1.0B)  3.6m 이하, 190*90*57mm  M2     ( 호표 15 )</t>
  </si>
  <si>
    <t>5BC2668BDC84F9296FB5E4BD6C55635CEA96BB35847329CA21FAAC60F404370C8FA8</t>
  </si>
  <si>
    <t>5BC2668BDC84F9296FB5E4BD6C55635B14667610C4A559A11F4A386A6F2B3C9FBE70</t>
  </si>
  <si>
    <t>5BC2668BDC84F9296FB5E4BD6C55635B14667610C4A559A11F4A386A6F2B3C9FBC41</t>
  </si>
  <si>
    <t>5BC2668BDC84F9296FB5E4BD6C55635AD8B63E3334B8C985C26A5B65D3001</t>
  </si>
  <si>
    <t>5BC2668BDC84F9296FB5E4BD6C55635BC276F191948089C481B4C667A323</t>
  </si>
  <si>
    <t>벽돌운반  인력, 1층  천매     ( 호표 16 )</t>
  </si>
  <si>
    <t>5BC2668BDEB4DAD98098035462E1C35B14667610C4A559A11F4A386A6F2B3C9FBC41</t>
  </si>
  <si>
    <t>도기질타일떠붙이기(바탕 18mm)  벽체, 400*250mm(백색줄눈)  M2     ( 호표 17 )</t>
  </si>
  <si>
    <t>도기질타일</t>
  </si>
  <si>
    <t>400*250mm</t>
  </si>
  <si>
    <t>5CEA96BB35847339D11728AD6802343481F451</t>
  </si>
  <si>
    <t>5BC2D6587614DD99CEC05D67672F235CEA96BB35847339D11728AD6802343481F451</t>
  </si>
  <si>
    <t>5BC2D6587614DD99CEC05D67672F235BC276F191948089C481B4C667A323</t>
  </si>
  <si>
    <t>줄눈 모르타르(배합품 포함)</t>
  </si>
  <si>
    <t>배합용적비 1:1(백시멘트)</t>
  </si>
  <si>
    <t>호표 118</t>
  </si>
  <si>
    <t>5BC2D6587614DD99CEC0598C6A4D23</t>
  </si>
  <si>
    <t>5BC2D6587614DD99CEC05D67672F235BC2D6587614DD99CEC0598C6A4D23</t>
  </si>
  <si>
    <t>타일 붙임 / 떠붙이기</t>
  </si>
  <si>
    <t>타일규격 m2, 0.04 ~ 0.10 이하</t>
  </si>
  <si>
    <t>호표 119</t>
  </si>
  <si>
    <t>5BC2D6587614DD99CEC9B4A9633B03</t>
  </si>
  <si>
    <t>5BC2D6587614DD99CEC05D67672F235BC2D6587614DD99CEC9B4A9633B03</t>
  </si>
  <si>
    <t>타일줄눈 설치 / 벽면</t>
  </si>
  <si>
    <t>호표 120</t>
  </si>
  <si>
    <t>5BC2D65876145859033AE8F06AE9E3</t>
  </si>
  <si>
    <t>5BC2D6587614DD99CEC05D67672F235BC2D65876145859033AE8F06AE9E3</t>
  </si>
  <si>
    <t>자기질타일압착붙임(바탕 50mm＋압착 5mm)  바닥, 200*200mm(백색줄눈)  M2     ( 호표 18 )</t>
  </si>
  <si>
    <t>자기질타일</t>
  </si>
  <si>
    <t>200*200mm</t>
  </si>
  <si>
    <t>5CEA96BB35847339D11728AD6802343481F568</t>
  </si>
  <si>
    <t>5BC2D6587464F7C95F3CD26A6999635CEA96BB35847339D11728AD6802343481F568</t>
  </si>
  <si>
    <t>5BC2D6587464F7C95F3CD26A6999635BC276F191948089C481B4C667A323</t>
  </si>
  <si>
    <t>바탕 고르기</t>
  </si>
  <si>
    <t>바닥, 24mm 이하 기준</t>
  </si>
  <si>
    <t>호표 121</t>
  </si>
  <si>
    <t>5BC2D6587614C349B15BE7976ECED3</t>
  </si>
  <si>
    <t>5BC2D6587464F7C95F3CD26A6999635BC2D6587614C349B15BE7976ECED3</t>
  </si>
  <si>
    <t>배합용적비 1:2</t>
  </si>
  <si>
    <t>호표 122</t>
  </si>
  <si>
    <t>5BC276F191948089C481B5ED6047C3</t>
  </si>
  <si>
    <t>5BC2D6587464F7C95F3CD26A6999635BC276F191948089C481B5ED6047C3</t>
  </si>
  <si>
    <t>5BC2D6587464F7C95F3CD26A6999635BC2D6587614DD99CEC0598C6A4D23</t>
  </si>
  <si>
    <t>타일 붙임 / 압착 붙이기</t>
  </si>
  <si>
    <t>바닥면, 타일규격 m2, 0.04 ~ 0.10 이하</t>
  </si>
  <si>
    <t>호표 123</t>
  </si>
  <si>
    <t>5BC2D6587464F7D961AF24816B5F13</t>
  </si>
  <si>
    <t>5BC2D6587464F7C95F3CD26A6999635BC2D6587464F7D961AF24816B5F13</t>
  </si>
  <si>
    <t>타일줄눈 설치 / 바닥면</t>
  </si>
  <si>
    <t>타일규격 m2, 0.04 ∼ 0.10 이하</t>
  </si>
  <si>
    <t>호표 124</t>
  </si>
  <si>
    <t>5BC2D65876145859033AE8F5610213</t>
  </si>
  <si>
    <t>5BC2D6587464F7C95F3CD26A6999635BC2D65876145859033AE8F5610213</t>
  </si>
  <si>
    <t>화강석재료분리대(습식, 물갈기)  마천석 150*30mm, 모르타르 30mm  M     ( 호표 19 )</t>
  </si>
  <si>
    <t>자연석판석</t>
  </si>
  <si>
    <t>자연석판석, 물갈기, 30mm, 마천석판재</t>
  </si>
  <si>
    <t>5CEA96BB35847339D1118050691AC8365CB68D</t>
  </si>
  <si>
    <t>5BC2F6A1AE1442B91E4CE6C065E6335CEA96BB35847339D1118050691AC8365CB68D</t>
  </si>
  <si>
    <t>모르타르비빔 - 돌붙임(바닥)</t>
  </si>
  <si>
    <t>호표 125</t>
  </si>
  <si>
    <t>5BC2D65BCB241189F8790FF768C453</t>
  </si>
  <si>
    <t>5BC2F6A1AE1442B91E4CE6C065E6335BC2D65BCB241189F8790FF768C453</t>
  </si>
  <si>
    <t>습식공법 - 화강석</t>
  </si>
  <si>
    <t>바닥, 자재 별도</t>
  </si>
  <si>
    <t>호표 126</t>
  </si>
  <si>
    <t>5BC2D65BC864F1F97EAEE2786BB543</t>
  </si>
  <si>
    <t>5BC2F6A1AE1442B91E4CE6C065E6335BC2D65BC864F1F97EAEE2786BB543</t>
  </si>
  <si>
    <t>내수합판깔기  바닥, 12mm, 1급  M2     ( 호표 20 )</t>
  </si>
  <si>
    <t>내수합판</t>
  </si>
  <si>
    <t>내수합판, 1급, 12*910*1820mm</t>
  </si>
  <si>
    <t>5CCFD68D6B748939B6C5594667954D367551DD</t>
  </si>
  <si>
    <t>5BC2963F8754FE5945A615F568E4335CCFD68D6B748939B6C5594667954D367551DD</t>
  </si>
  <si>
    <t>마루바탕 설치</t>
  </si>
  <si>
    <t>합판 깔기 기준</t>
  </si>
  <si>
    <t>호표 128</t>
  </si>
  <si>
    <t>5BC2963F8754FE5945A615F568E443</t>
  </si>
  <si>
    <t>5BC2963F8754FE5945A615F568E4335BC2963F8754FE5945A615F568E443</t>
  </si>
  <si>
    <t>보통합판깔기  바닥, 12mm, 1급  M2     ( 호표 21 )</t>
  </si>
  <si>
    <t>보통합판</t>
  </si>
  <si>
    <t>보통합판, 1급, 12*1220*2440mm</t>
  </si>
  <si>
    <t>5CCFD68D6B748939B6C5594667954D367555BD</t>
  </si>
  <si>
    <t>5BC2963F8754FE5945A615F568E4C35CCFD68D6B748939B6C5594667954D367555BD</t>
  </si>
  <si>
    <t>5BC2963F8754FE5945A615F568E4C35BC2963F8754FE5945A615F568E443</t>
  </si>
  <si>
    <t>세라믹데크깔기  30mm  M2     ( 호표 22 )</t>
  </si>
  <si>
    <t>2</t>
  </si>
  <si>
    <t>5BC2963F80145E09AEE1D6CD63C9D35CD82691B484F789D431C4156A7AC731C346A6</t>
  </si>
  <si>
    <t>잡재료</t>
  </si>
  <si>
    <t>주재료비의 5%</t>
  </si>
  <si>
    <t>5CD82691B484F789D431C4156A7AC731C344FF</t>
  </si>
  <si>
    <t>5BC2963F80145E09AEE1D6CD63C9D35CD82691B484F789D431C4156A7AC731C344FF</t>
  </si>
  <si>
    <t>목재데크 설치</t>
  </si>
  <si>
    <t>바닥, 주재료비 별도</t>
  </si>
  <si>
    <t>호표 129</t>
  </si>
  <si>
    <t>5BC2963F80145E09AEE1D6CD63C953</t>
  </si>
  <si>
    <t>5BC2963F80145E09AEE1D6CD63C9D35BC2963F80145E09AEE1D6CD63C953</t>
  </si>
  <si>
    <t>5BC2963F80145E09AEE1D6CD63C9D35CD82691B484F789D431C4156A7AC731C08E06</t>
  </si>
  <si>
    <t>5BC2963F80145E09AEE1D6CD63C9D35BC246BD4E845349561862116F51F3</t>
  </si>
  <si>
    <t>인력굴착(토사)</t>
  </si>
  <si>
    <t>보통토사, 깊이 1m 이하</t>
  </si>
  <si>
    <t>호표 130</t>
  </si>
  <si>
    <t>5BC2266DE88424599C36CBE56AA983</t>
  </si>
  <si>
    <t>5BC2963F80145E09AEE1D6CD63C9D35BC2266DE88424599C36CBE56AA983</t>
  </si>
  <si>
    <t>잔토처리</t>
  </si>
  <si>
    <t>인력(현장 내 소운반 깔고 고르기)</t>
  </si>
  <si>
    <t>호표 131</t>
  </si>
  <si>
    <t>5BE696F661E43CD9E3C419FB6B6EA3</t>
  </si>
  <si>
    <t>5BC2963F80145E09AEE1D6CD63C9D35BE696F661E43CD9E3C419FB6B6EA3</t>
  </si>
  <si>
    <t>화산디딤석깔기  30mm  M2     ( 호표 23 )</t>
  </si>
  <si>
    <t>디딤돌</t>
  </si>
  <si>
    <t>50mm</t>
  </si>
  <si>
    <t>5CD82691B484F789D431C4156A7AC731C34120</t>
  </si>
  <si>
    <t>5BC2963F80145E09AEE1D6CD63DBC35CD82691B484F789D431C4156A7AC731C34120</t>
  </si>
  <si>
    <t>재배잔디</t>
  </si>
  <si>
    <t>300*300mm</t>
  </si>
  <si>
    <t>5CD82691B484F789D431C4156A7AC731C34122</t>
  </si>
  <si>
    <t>5BC2963F80145E09AEE1D6CD63DBC35CD82691B484F789D431C4156A7AC731C34122</t>
  </si>
  <si>
    <t>5BC2963F80145E09AEE1D6CD63DBC35AD8B63E3334B8C985C26A5B65D3001</t>
  </si>
  <si>
    <t>5BC2963F80145E09AEE1D6CD63DBC35B14667610C4A559A11F4A386A6F2B3C9FBC41</t>
  </si>
  <si>
    <t>5AD8B63E3334B8C985C26A5B65E3002</t>
  </si>
  <si>
    <t>5BC2963F80145E09AEE1D6CD63DBC35AD8B63E3334B8C985C26A5B65E3002</t>
  </si>
  <si>
    <t>책꽃이설치-1  3600*1450*450, 24mm 미송집성보드, 바니시칠  EA     ( 호표 24 )</t>
  </si>
  <si>
    <t>판재</t>
  </si>
  <si>
    <t>판재, 미송</t>
  </si>
  <si>
    <t>재</t>
  </si>
  <si>
    <t>5CEA96BB36A4EDB9C44E4993637FFF35D9D056</t>
  </si>
  <si>
    <t>5BC2A626DFF46149D956A46862D6135CEA96BB36A4EDB9C44E4993637FFF35D9D056</t>
  </si>
  <si>
    <t>벽체합판 설치</t>
  </si>
  <si>
    <t>합판 별도</t>
  </si>
  <si>
    <t>호표 132</t>
  </si>
  <si>
    <t>5BC2F6A5079491A908C37D94628813</t>
  </si>
  <si>
    <t>5BC2A626DFF46149D956A46862D6135BC2F6A5079491A908C37D94628813</t>
  </si>
  <si>
    <t>바니시(붓칠)</t>
  </si>
  <si>
    <t>목재면, 2회, 1종</t>
  </si>
  <si>
    <t>호표 133</t>
  </si>
  <si>
    <t>5BC2E6518AD46B59DF0ACBA26FC873</t>
  </si>
  <si>
    <t>5BC2A626DFF46149D956A46862D6135BC2E6518AD46B59DF0ACBA26FC873</t>
  </si>
  <si>
    <t>책꽃이설치-2  3600*550*450, 24mm 미송집성보드, 바니시칠  EA     ( 호표 25 )</t>
  </si>
  <si>
    <t>5BC2A626DFF46149D956A46862D6635CEA96BB36A4EDB9C44E4993637FFF35D9D056</t>
  </si>
  <si>
    <t>5BC2A626DFF46149D956A46862D6635BC2F6A5079491A908C37D94628813</t>
  </si>
  <si>
    <t>5BC2A626DFF46149D956A46862D6635BC2E6518AD46B59DF0ACBA26FC873</t>
  </si>
  <si>
    <t>데코타일깔기  바닥, 450*450*3mm  M2     ( 호표 26 )</t>
  </si>
  <si>
    <t>비닐타일</t>
  </si>
  <si>
    <t>비닐타일, 3*450*450mm, 데코타일</t>
  </si>
  <si>
    <t>5CEA96BB300453D9398D839F688D9B3D61C1CB</t>
  </si>
  <si>
    <t>5BC2F6A730143A095CA0D5D86306635CEA96BB300453D9398D839F688D9B3D61C1CB</t>
  </si>
  <si>
    <t>PVC계 바닥재 설치 - 타일</t>
  </si>
  <si>
    <t>주재료 제외</t>
  </si>
  <si>
    <t>호표 136</t>
  </si>
  <si>
    <t>5BC2F6A730143A0958C628F86C4D03</t>
  </si>
  <si>
    <t>5BC2F6A730143A095CA0D5D86306635BC2F6A730143A0958C628F86C4D03</t>
  </si>
  <si>
    <t>매트쿠션깔기  바닥, 50mm  M2     ( 호표 27 )</t>
  </si>
  <si>
    <t>매트쿠션</t>
  </si>
  <si>
    <t>5CD82691B484F789D431C4156A7AC731C34124</t>
  </si>
  <si>
    <t>5BC2F6A730143A095CA0D5D86306935CD82691B484F789D431C4156A7AC731C34124</t>
  </si>
  <si>
    <t>5BC2F6A730143A095CA0D5D86306935AD8B63E3334B8C985C26A5B65D3001</t>
  </si>
  <si>
    <t>5BC2F6A730143A095CA0D5D86306935B14667610C4A559A11F4A386A6F2B3C9FBC41</t>
  </si>
  <si>
    <t>목재몰딩설치  라왕 90*45mm, 바니시  M     ( 호표 28 )</t>
  </si>
  <si>
    <t>각재, 라왕, 일반</t>
  </si>
  <si>
    <t>5CEA96BB36A4EDB9CDA008B0621C10327926AA</t>
  </si>
  <si>
    <t>5BC2F6A73484E4B9608447D26C54B35CEA96BB36A4EDB9CDA008B0621C10327926AA</t>
  </si>
  <si>
    <t>5BC2F6A73484E4B9608447D26C54B35AD8B63E3334B8C985C26A5B65D3001</t>
  </si>
  <si>
    <t>5BC2F6A73484E4B9608447D26C54B35BC2E6518AD46B59DF0ACBA26FC873</t>
  </si>
  <si>
    <t>몰딩 설치</t>
  </si>
  <si>
    <t>호표 137</t>
  </si>
  <si>
    <t>5BC2F6AF077417796BCF54866DF633</t>
  </si>
  <si>
    <t>5BC2F6A73484E4B9608447D26C54B35BC2F6AF077417796BCF54866DF633</t>
  </si>
  <si>
    <t>목재몰딩설치  MDF 60*30mm, 램핑  M     ( 호표 29 )</t>
  </si>
  <si>
    <t>중밀도섬유판</t>
  </si>
  <si>
    <t>중밀도섬유판, 30*1220*2440mm</t>
  </si>
  <si>
    <t>5CCFD68D6B748939B6C70AF66D73D43D85B981</t>
  </si>
  <si>
    <t>5BC2F6A73484E4B9608447D26C54435CCFD68D6B748939B6C70AF66D73D43D85B981</t>
  </si>
  <si>
    <t>5BC2F6A73484E4B9608447D26C54435AD8B63E3334B8C985C26A5B65D3001</t>
  </si>
  <si>
    <t>5BC2F6A73484E4B9608447D26C54435BC2F6AF077417796BCF54866DF633</t>
  </si>
  <si>
    <t>인테리어필름(단색)</t>
  </si>
  <si>
    <t>1220*0.42mm, 방염</t>
  </si>
  <si>
    <t>5CD82691B484F789D431C4156A7AC731CB906B</t>
  </si>
  <si>
    <t>5BC2F6A73484E4B9608447D26C54435CD82691B484F789D431C4156A7AC731CB906B</t>
  </si>
  <si>
    <t>PVC몰딩설치  천장, 40*15  M     ( 호표 30 )</t>
  </si>
  <si>
    <t>PVC몰딩</t>
  </si>
  <si>
    <t>40*15(침실용)</t>
  </si>
  <si>
    <t>5CD82691B484F789D431C4156A7AC731CB9174</t>
  </si>
  <si>
    <t>5BC2F6A73484E4B9608447D26C0CD35CD82691B484F789D431C4156A7AC731CB9174</t>
  </si>
  <si>
    <t>5BC2F6A73484E4B9608447D26C0CD35AD8B63E3334B8C985C26A5B65E3002</t>
  </si>
  <si>
    <t>5BC2F6A73484E4B9608447D26C0CD35BC2F6AF077417796BCF54866DF633</t>
  </si>
  <si>
    <t>매트쿠션붙이기  벽체, 30mm  M2     ( 호표 31 )</t>
  </si>
  <si>
    <t>5CD82691B484F789D431C4156A7AC731C34126</t>
  </si>
  <si>
    <t>5BC2F6A47C64A9A93D69BCDA647C935CD82691B484F789D431C4156A7AC731C34126</t>
  </si>
  <si>
    <t>5BC2F6A47C64A9A93D69BCDA647C935AD8B63E3334B8C985C26A5B65D3001</t>
  </si>
  <si>
    <t>5BC2F6A47C64A9A93D69BCDA647C935B14667610C4A559A11F4A386A6F2B3C9FBC41</t>
  </si>
  <si>
    <t>그라스울패널설치  벽체, 100mm, 준불연  M2     ( 호표 32 )</t>
  </si>
  <si>
    <t>그라스울패널</t>
  </si>
  <si>
    <t>5CD82691B484F789D431C4156A7AC731C343DA</t>
  </si>
  <si>
    <t>5BC2F6A47B4449D9EEF40F7B6C09D35CD82691B484F789D431C4156A7AC731C343DA</t>
  </si>
  <si>
    <t>샌드위치(단열)페널 설치 - 칸막이벽</t>
  </si>
  <si>
    <t>두께 50~100mm 기준</t>
  </si>
  <si>
    <t>호표 138</t>
  </si>
  <si>
    <t>5BC2F6A47B4449D9EEF40F7B6C09A3</t>
  </si>
  <si>
    <t>5BC2F6A47B4449D9EEF40F7B6C09D35BC2F6A47B4449D9EEF40F7B6C09A3</t>
  </si>
  <si>
    <t>그라스울패널설치  지붕, 125mm, 준불연  M2     ( 호표 33 )</t>
  </si>
  <si>
    <t>5CD82691B484F789D431C4156A7AC731C3401E</t>
  </si>
  <si>
    <t>5BC2F6A47B4449D9EEF40B806589F35CD82691B484F789D431C4156A7AC731C3401E</t>
  </si>
  <si>
    <t>샌드위치(단열)패널 설치 - 지붕</t>
  </si>
  <si>
    <t>호표 139</t>
  </si>
  <si>
    <t>5BC2F6A47B4449D9EEF40B80658983</t>
  </si>
  <si>
    <t>5BC2F6A47B4449D9EEF40B806589F35BC2F6A47B4449D9EEF40B80658983</t>
  </si>
  <si>
    <t>PVC천장재설치  천장, 200*11mm  M2     ( 호표 34 )</t>
  </si>
  <si>
    <t>PVC천장재</t>
  </si>
  <si>
    <t>200*11mm</t>
  </si>
  <si>
    <t>5CEA96BB300453C91385A5EA6D7CE53DFEC62A</t>
  </si>
  <si>
    <t>5BC2F6A50214555936031EF1690F435CEA96BB300453C91385A5EA6D7CE53DFEC62A</t>
  </si>
  <si>
    <t>아코스틱텍스 설치</t>
  </si>
  <si>
    <t>호표 141</t>
  </si>
  <si>
    <t>5BC2F6A50214555936031EF1690F03</t>
  </si>
  <si>
    <t>5BC2F6A50214555936031EF1690F435BC2F6A50214555936031EF1690F03</t>
  </si>
  <si>
    <t>석고판못붙임(바탕용)  벽체, 일반 9.5mm, 2겹  M2     ( 호표 35 )</t>
  </si>
  <si>
    <t>석고보드</t>
  </si>
  <si>
    <t>석고보드, 평보드, 9.5*900*1800mm(㎡)</t>
  </si>
  <si>
    <t>5CEA96BB300453F9E72C4FBA6ABCAA391FB9DE</t>
  </si>
  <si>
    <t>5BC2F6A501741BF9430640A061FCA35CEA96BB300453F9E72C4FBA6ABCAA391FB9DE</t>
  </si>
  <si>
    <t>석고판(나사고정) 설치 - 바탕용</t>
  </si>
  <si>
    <t>벽, 2겹 붙임</t>
  </si>
  <si>
    <t>호표 142</t>
  </si>
  <si>
    <t>5BC2F6A501741BF9430640A061FCD3</t>
  </si>
  <si>
    <t>5BC2F6A501741BF9430640A061FCA35BC2F6A501741BF9430640A061FCD3</t>
  </si>
  <si>
    <t>석고판못붙임(바탕용)  천장, 일반 9.5mm, 2겹  M2     ( 호표 36 )</t>
  </si>
  <si>
    <t>5BC2F6A501741BC98F5F6ACE6EFBE35CEA96BB300453F9E72C4FBA6ABCAA391FB9DE</t>
  </si>
  <si>
    <t>천장, 2겹 붙임</t>
  </si>
  <si>
    <t>호표 143</t>
  </si>
  <si>
    <t>5BC2F6A501741BC98F5F6ACE6EFB93</t>
  </si>
  <si>
    <t>5BC2F6A501741BC98F5F6ACE6EFBE35BC2F6A501741BC98F5F6ACE6EFB93</t>
  </si>
  <si>
    <t>내수합판붙임  벽체, 12mm, 1급  M2     ( 호표 37 )</t>
  </si>
  <si>
    <t>5BC2F6A5079491A908C37D946288635CCFD68D6B748939B6C5594667954D367551DD</t>
  </si>
  <si>
    <t>5BC2F6A5079491A908C37D946288635BC2F6A5079491A908C37D94628813</t>
  </si>
  <si>
    <t>미송집성보드붙임  챌판, 24mm, 바니시칠  M2     ( 호표 38 )</t>
  </si>
  <si>
    <t>5BC2F6A5079491A908C37D946288935CEA96BB36A4EDB9C44E4993637FFF35D9D056</t>
  </si>
  <si>
    <t>5BC2F6A5079491A908C37D946288935BC2F6A5079491A908C37D94628813</t>
  </si>
  <si>
    <t>5BC2F6A5079491A908C37D946288935BC2E6518AD46B59DF0ACBA26FC873</t>
  </si>
  <si>
    <t>페놀폼단열재공간넣기  벽체 80mm, 준불연  M2     ( 호표 39 )</t>
  </si>
  <si>
    <t>페놀폼단열재</t>
  </si>
  <si>
    <t>80mm, 준불연</t>
  </si>
  <si>
    <t>5CEA96BB32343339333330616054EE3A4D36AF</t>
  </si>
  <si>
    <t>5BC2F6A24E541189A58ED6F2617F635CEA96BB32343339333330616054EE3A4D36AF</t>
  </si>
  <si>
    <t>초산비닐계접착제</t>
  </si>
  <si>
    <t>초산비닐계접착제, 스치로폴, 암면</t>
  </si>
  <si>
    <t>5CEA8696DA74FFF93F881ED0634CE53AC6AD19</t>
  </si>
  <si>
    <t>5BC2F6A24E541189A58ED6F2617F635CEA8696DA74FFF93F881ED0634CE53AC6AD19</t>
  </si>
  <si>
    <t>발포폴리스티렌 설치(공간넣기, 벽)</t>
  </si>
  <si>
    <t>50mm 초과 ~ 100mm 이하</t>
  </si>
  <si>
    <t>호표 144</t>
  </si>
  <si>
    <t>5BC2F6A24E5411B97845C5B9681C33</t>
  </si>
  <si>
    <t>5BC2F6A24E541189A58ED6F2617F635BC2F6A24E5411B97845C5B9681C33</t>
  </si>
  <si>
    <t>발포폴리스티렌단열재(압출)깔기  바닥 3호, 55mm(가등급)  M2     ( 호표 40 )</t>
  </si>
  <si>
    <t>발포폴리스티렌단열재(압출)</t>
  </si>
  <si>
    <t>3호, 55mm</t>
  </si>
  <si>
    <t>5CEA96BB32343339333330616054EE3A4D374D</t>
  </si>
  <si>
    <t>5BC2F6A24E543CA9BAC207F764DBA35CEA96BB32343339333330616054EE3A4D374D</t>
  </si>
  <si>
    <t>발포폴리스티렌 설치(슬래브 위 깔기, 바닥)</t>
  </si>
  <si>
    <t>호표 145</t>
  </si>
  <si>
    <t>5BC2F6A24E5411B97845C037687B03</t>
  </si>
  <si>
    <t>5BC2F6A24E543CA9BAC207F764DBA35BC2F6A24E5411B97845C037687B03</t>
  </si>
  <si>
    <t>방습필름 설치 - 바닥  폴리에틸렌필름, 두께, 0.03mm, 2겹  M2     ( 호표 41 )</t>
  </si>
  <si>
    <t>폴리에틸렌필름</t>
  </si>
  <si>
    <t>폴리에틸렌필름, 두께, 0.03mm</t>
  </si>
  <si>
    <t>5CCFF6BB64C47E6957DF31EC65680A3DB3389F</t>
  </si>
  <si>
    <t>5BC2F6A24CA43BC99C3D2C7A6AE2835CCFF6BB64C47E6957DF31EC65680A3DB3389F</t>
  </si>
  <si>
    <t>방습필름 설치</t>
  </si>
  <si>
    <t>호표 146</t>
  </si>
  <si>
    <t>5BC2F6A24CA43BE949F20A646E9163</t>
  </si>
  <si>
    <t>5BC2F6A24CA43BC99C3D2C7A6AE2835BC2F6A24CA43BE949F20A646E9163</t>
  </si>
  <si>
    <t>수밀코킹(실리콘)  삼각, 10mm, 창호주위  M     ( 호표 42 )</t>
  </si>
  <si>
    <t>실링재</t>
  </si>
  <si>
    <t>실링재, 실리콘, 비초산, 유리용, 창호주위</t>
  </si>
  <si>
    <t>5CEA8696DB0449999F48C4B961C5A033F6181D</t>
  </si>
  <si>
    <t>5BC286D1B8B4193914D6DBA16E81235CEA8696DB0449999F48C4B961C5A033F6181D</t>
  </si>
  <si>
    <t>수밀코킹</t>
  </si>
  <si>
    <t>재료비 별도</t>
  </si>
  <si>
    <t>호표 147</t>
  </si>
  <si>
    <t>5BC286D1BB0479C9125D7ED1669273</t>
  </si>
  <si>
    <t>5BC286D1B8B4193914D6DBA16E81235BC286D1BB0479C9125D7ED1669273</t>
  </si>
  <si>
    <t>시멘트액체방수  바닥  M2     ( 호표 43 )</t>
  </si>
  <si>
    <t>5BC286DE7274BCB95EE8549D6DD6535CEA96BB37B427D97854BEAD6809CE309745BD</t>
  </si>
  <si>
    <t>모래</t>
  </si>
  <si>
    <t>5CD82691B484F789D431C4156A7AC731C342CE</t>
  </si>
  <si>
    <t>5BC286DE7274BCB95EE8549D6DD6535CD82691B484F789D431C4156A7AC731C342CE</t>
  </si>
  <si>
    <t>모르타르액체방수제</t>
  </si>
  <si>
    <t>10,630/18L</t>
  </si>
  <si>
    <t>5CCFE692ABF4EDF9906926B3665C033F3E5DE7</t>
  </si>
  <si>
    <t>5BC286DE7274BCB95EE8549D6DD6535CCFE692ABF4EDF9906926B3665C033F3E5DE7</t>
  </si>
  <si>
    <t>시멘트 액체방수 바름</t>
  </si>
  <si>
    <t>호표 148</t>
  </si>
  <si>
    <t>5BC286DE7274BCB95EE8549D6DD623</t>
  </si>
  <si>
    <t>5BC286DE7274BCB95EE8549D6DD6535BC286DE7274BCB95EE8549D6DD623</t>
  </si>
  <si>
    <t>시멘트액체방수  수직부  M2     ( 호표 44 )</t>
  </si>
  <si>
    <t>5BC286DE7274BCB95EEB287A6305735CEA96BB37B427D97854BEAD6809CE309745BD</t>
  </si>
  <si>
    <t>5BC286DE7274BCB95EEB287A6305735CD82691B484F789D431C4156A7AC731C342CE</t>
  </si>
  <si>
    <t>5BC286DE7274BCB95EEB287A6305735CCFE692ABF4EDF9906926B3665C033F3E5DE7</t>
  </si>
  <si>
    <t>호표 149</t>
  </si>
  <si>
    <t>5BC286DE7274BCB95EEB287A630503</t>
  </si>
  <si>
    <t>5BC286DE7274BCB95EEB287A6305735BC286DE7274BCB95EEB287A630503</t>
  </si>
  <si>
    <t>각형강관(세라믹데크)하지틀  아연도, ㅁ-50*50*2.3mm, 부자재포함  M     ( 호표 45 )</t>
  </si>
  <si>
    <t>아연도</t>
  </si>
  <si>
    <t>ㅁ-50*50*2.3mm</t>
  </si>
  <si>
    <t>5C92864918C4AFC9E0576B7660C16430550738</t>
  </si>
  <si>
    <t>5BC2A626DFF46149D956A46862D6235C92864918C4AFC9E0576B7660C16430550738</t>
  </si>
  <si>
    <t>5BC2A626DFF46149D956A46862D6235AD8B63E3334B8C985C26A5B65D3001</t>
  </si>
  <si>
    <t>각종 잡철물 설치</t>
  </si>
  <si>
    <t>철재, 간단</t>
  </si>
  <si>
    <t>호표 150</t>
  </si>
  <si>
    <t>5BC2A6288D5422097C91E8116EE3F3</t>
  </si>
  <si>
    <t>5BC2A626DFF46149D956A46862D6235BC2A6288D5422097C91E8116EE3F3</t>
  </si>
  <si>
    <t>각형강관(세라믹데크)하지틀  아연도, ㅁ-100*100*3.2mm, 부자재포함  M     ( 호표 46 )</t>
  </si>
  <si>
    <t>5C92864918C4AFC9E0576B7660C1643055073B</t>
  </si>
  <si>
    <t>5BC2A626DFF46149D956A46862D6335C92864918C4AFC9E0576B7660C1643055073B</t>
  </si>
  <si>
    <t>5BC2A626DFF46149D956A46862D6335AD8B63E3334B8C985C26A5B65D3001</t>
  </si>
  <si>
    <t>5BC2A626DFF46149D956A46862D6335BC2A6288D5422097C91E8116EE3F3</t>
  </si>
  <si>
    <t>각형강관(고무쿠션매트)하지틀  아연도, ㅁ-75*45*2.3mm, 부자재포함  M     ( 호표 47 )</t>
  </si>
  <si>
    <t>ㅁ-75*45*2.3mm</t>
  </si>
  <si>
    <t>5C92864918C4AFC9E0576B7660C1643055073A</t>
  </si>
  <si>
    <t>5BC2A626DFF46149D956A46862D6035C92864918C4AFC9E0576B7660C1643055073A</t>
  </si>
  <si>
    <t>5BC2A626DFF46149D956A46862D6035AD8B63E3334B8C985C26A5B65D3001</t>
  </si>
  <si>
    <t>5BC2A626DFF46149D956A46862D6035BC2A6288D5422097C91E8116EE3F3</t>
  </si>
  <si>
    <t>각형강관(고무쿠션매트)하지틀  아연도, ㅁ-75*75*2.3mm, 부자재포함  M     ( 호표 48 )</t>
  </si>
  <si>
    <t>ㅁ-75*75*2.3mm</t>
  </si>
  <si>
    <t>5C92864918C4AFC9E0576B7660C16430550735</t>
  </si>
  <si>
    <t>5BC2A626DFF46149D956A46862D6735C92864918C4AFC9E0576B7660C16430550735</t>
  </si>
  <si>
    <t>5BC2A626DFF46149D956A46862D6735AD8B63E3334B8C985C26A5B65D3001</t>
  </si>
  <si>
    <t>5BC2A626DFF46149D956A46862D6735BC2A6288D5422097C91E8116EE3F3</t>
  </si>
  <si>
    <t>경량천장철골틀설치  M-BAR, 1.0m 이하, 인서트 유  M2     ( 호표 49 )</t>
  </si>
  <si>
    <t>인서트</t>
  </si>
  <si>
    <t>인서트, 주물, ∮6mm</t>
  </si>
  <si>
    <t>5CEA869535E418593B032CA4645BD735809078</t>
  </si>
  <si>
    <t>5BC2A62C667453B99950562D6371635CEA869535E418593B032CA4645BD735809078</t>
  </si>
  <si>
    <t>경량철골천장틀</t>
  </si>
  <si>
    <t>경량철골천장틀, 달대볼트, 상6*1000mm</t>
  </si>
  <si>
    <t>5CEA96BB300453C91383F8156C11E933ABD877</t>
  </si>
  <si>
    <t>5BC2A62C667453B99950562D6371635CEA96BB300453C91383F8156C11E933ABD877</t>
  </si>
  <si>
    <t>경량철골천장틀, 캐링찬넬, 38*12*1.2mm</t>
  </si>
  <si>
    <t>5CEA96BB300453C91383F8156C11E933ABDBC4</t>
  </si>
  <si>
    <t>5BC2A62C667453B99950562D6371635CEA96BB300453C91383F8156C11E933ABDBC4</t>
  </si>
  <si>
    <t>경량철골천장틀, 마이너찬넬, 19*10*1.2mm</t>
  </si>
  <si>
    <t>5CEA96BB300453C91383F8156C11E933ABDBC5</t>
  </si>
  <si>
    <t>5BC2A62C667453B99950562D6371635CEA96BB300453C91383F8156C11E933ABDBC5</t>
  </si>
  <si>
    <t>경량철골천장틀, 찬넬크립, 37*30*10*1.2mm</t>
  </si>
  <si>
    <t>조</t>
  </si>
  <si>
    <t>5CEA96BB300453C91383F8156C11E933ABDBC7</t>
  </si>
  <si>
    <t>5BC2A62C667453B99950562D6371635CEA96BB300453C91383F8156C11E933ABDBC7</t>
  </si>
  <si>
    <t>경량철골천장틀, 캐링조인트, 90*40*13*0.5mm</t>
  </si>
  <si>
    <t>5CEA96BB300453C91383F8156C11E933ABDBC0</t>
  </si>
  <si>
    <t>5BC2A62C667453B99950562D6371635CEA96BB300453C91383F8156C11E933ABDBC0</t>
  </si>
  <si>
    <t>경량철골천장틀, M-BAR더블, 50*19*0.5mm</t>
  </si>
  <si>
    <t>5CEA96BB300453C91383F8156C11E933ABDFBB</t>
  </si>
  <si>
    <t>5BC2A62C667453B99950562D6371635CEA96BB300453C91383F8156C11E933ABDFBB</t>
  </si>
  <si>
    <t>경량철골천장틀, BAR크립, 더블</t>
  </si>
  <si>
    <t>5CEA96BB300453C91383F8156C11E933ABDBC1</t>
  </si>
  <si>
    <t>5BC2A62C667453B99950562D6371635CEA96BB300453C91383F8156C11E933ABDBC1</t>
  </si>
  <si>
    <t>경량철골천장틀, BAR조인트, 더블</t>
  </si>
  <si>
    <t>5CEA96BB300453C91383F8156C11E933ABDBC3</t>
  </si>
  <si>
    <t>5BC2A62C667453B99950562D6371635CEA96BB300453C91383F8156C11E933ABDBC3</t>
  </si>
  <si>
    <t>경량천장철골틀 설치</t>
  </si>
  <si>
    <t>호표 152</t>
  </si>
  <si>
    <t>5BC2A62C667453B99950562D6360A3</t>
  </si>
  <si>
    <t>5BC2A62C667453B99950562D6371635BC2A62C667453B99950562D6360A3</t>
  </si>
  <si>
    <t>경량천장철골틀설치  M-BAR, 1.0m 이상, 인서트 유  M2     ( 호표 50 )</t>
  </si>
  <si>
    <t>인서트, 주물, ∮9mm</t>
  </si>
  <si>
    <t>5CEA869535E418593B032CA4645BD735809079</t>
  </si>
  <si>
    <t>5BC2A62C667453B99950562D6345A35CEA869535E418593B032CA4645BD735809079</t>
  </si>
  <si>
    <t>경량철골천장틀, 달대볼트, 상9*1000mm</t>
  </si>
  <si>
    <t>5CEA96BB300453C91383F8156C11E933ABD879</t>
  </si>
  <si>
    <t>5BC2A62C667453B99950562D6345A35CEA96BB300453C91383F8156C11E933ABD879</t>
  </si>
  <si>
    <t>5BC2A62C667453B99950562D6345A35CEA96BB300453C91383F8156C11E933ABDBC4</t>
  </si>
  <si>
    <t>5BC2A62C667453B99950562D6345A35CEA96BB300453C91383F8156C11E933ABDBC5</t>
  </si>
  <si>
    <t>5BC2A62C667453B99950562D6345A35CEA96BB300453C91383F8156C11E933ABDBC7</t>
  </si>
  <si>
    <t>5BC2A62C667453B99950562D6345A35CEA96BB300453C91383F8156C11E933ABDBC0</t>
  </si>
  <si>
    <t>5BC2A62C667453B99950562D6345A35CEA96BB300453C91383F8156C11E933ABDFBB</t>
  </si>
  <si>
    <t>5BC2A62C667453B99950562D6345A35CEA96BB300453C91383F8156C11E933ABDBC1</t>
  </si>
  <si>
    <t>5BC2A62C667453B99950562D6345A35CEA96BB300453C91383F8156C11E933ABDBC3</t>
  </si>
  <si>
    <t>5BC2A62C667453B99950562D6345A35BC2A62C667453B99950562D6360A3</t>
  </si>
  <si>
    <t>AL몰딩 설치  W형, 15*15*15*15*1.0mm  M     ( 호표 51 )</t>
  </si>
  <si>
    <t>경량철골천장틀, 몰딩(알루미늄), W형, 15*15*15*15*1.0mm</t>
  </si>
  <si>
    <t>5CEA96BB300453C91383F8156C11E933ABD5B9</t>
  </si>
  <si>
    <t>5BC2F6AF05444039A79826426697635CEA96BB300453C91383F8156C11E933ABD5B9</t>
  </si>
  <si>
    <t>재료비의 5%</t>
  </si>
  <si>
    <t>5BC2F6AF05444039A79826426697635AD8B63E3334B8C985C26A5B65D3001</t>
  </si>
  <si>
    <t>5BC2F6AF05444039A79826426697635BC2F6AF077417796BCF54866DF633</t>
  </si>
  <si>
    <t>모르타르바름  내벽, 9mm(초벌), 3.6m 이하  M2     ( 호표 52 )</t>
  </si>
  <si>
    <t>5BC276F1919492D920CFAC9F6FE0135BC276F191948089C481B4C667A323</t>
  </si>
  <si>
    <t>모르타르 바름</t>
  </si>
  <si>
    <t>3.6m 이하, 1회(T=24mm 이하 기준)</t>
  </si>
  <si>
    <t>호표 153</t>
  </si>
  <si>
    <t>5BC276F1919492F9EE02528A6529F3</t>
  </si>
  <si>
    <t>5BC276F1919492D920CFAC9F6FE0135BC276F1919492F9EE02528A6529F3</t>
  </si>
  <si>
    <t>모르타르바름  내벽, 11mm, 3.6m 이하  M2     ( 호표 53 )</t>
  </si>
  <si>
    <t>5BC276F1919492D920CFADBC6847C35BC276F191948089C481B4C667A323</t>
  </si>
  <si>
    <t>3.6m 이하, 2회(T=24mm 이하 기준)</t>
  </si>
  <si>
    <t>호표 154</t>
  </si>
  <si>
    <t>5BC276F1919492F9EE02528A651F93</t>
  </si>
  <si>
    <t>5BC276F1919492D920CFADBC6847C35BC276F1919492F9EE02528A651F93</t>
  </si>
  <si>
    <t>표면마무리  바닥, 기계마감  M2     ( 호표 54 )</t>
  </si>
  <si>
    <t>미장공</t>
  </si>
  <si>
    <t>5B14667610C4A559A11F4A386A6F2B3C9FBE76</t>
  </si>
  <si>
    <t>5BC276F19464E9497922A22A65C8935B14667610C4A559A11F4A386A6F2B3C9FBE76</t>
  </si>
  <si>
    <t>인력품의 9%</t>
  </si>
  <si>
    <t>5BC276F19464E9497922A22A65C8935AD8B63E3334B8C985C26A5B65D3001</t>
  </si>
  <si>
    <t>창호주위모르타르충전    M     ( 호표 55 )</t>
  </si>
  <si>
    <t>창호주위 모르타르 충전</t>
  </si>
  <si>
    <t>호표 155</t>
  </si>
  <si>
    <t>5BC2C674F5D47F29ACF46068630AE3</t>
  </si>
  <si>
    <t>5BC2C674F5D47F29ACF46068630A935BC2C674F5D47F29ACF46068630AE3</t>
  </si>
  <si>
    <t>유리주위 코킹  5*5, 실리콘  M     ( 호표 56 )</t>
  </si>
  <si>
    <t>5BC286D1B954BEF98E2CAEEB6B6FA35CEA8696DB0449999F48C4B961C5A033F6181D</t>
  </si>
  <si>
    <t>세이프강화유리문(고급형)  손보호용, 투명 800*2100*12mm, 플로어힌지+손잡이포함  EA     ( 호표 57 )</t>
  </si>
  <si>
    <t>손보호용, 투명 900*2100*12mm</t>
  </si>
  <si>
    <t>5CEA96BB3124A1397F7A5B816534FE3AAFEC28</t>
  </si>
  <si>
    <t>5BC2C674F3248B0910A1424E6370C35CEA96BB3124A1397F7A5B816534FE3AAFEC28</t>
  </si>
  <si>
    <t>플로어힌지설치</t>
  </si>
  <si>
    <t>KS4호, 120kg, 강화유리문(K-8400)</t>
  </si>
  <si>
    <t>호표 156</t>
  </si>
  <si>
    <t>5BC2C674F3248B0910A1424E637093</t>
  </si>
  <si>
    <t>5BC2C674F3248B0910A1424E6370C35BC2C674F3248B0910A1424E637093</t>
  </si>
  <si>
    <t>강화도어손잡이</t>
  </si>
  <si>
    <t>H:900</t>
  </si>
  <si>
    <t>5CEA96BB3124A1397F7A5B836023433472A2D2</t>
  </si>
  <si>
    <t>5BC2C674F3248B0910A1424E6370C35CEA96BB3124A1397F7A5B836023433472A2D2</t>
  </si>
  <si>
    <t>로이복층유리설치  24mm(6+12Ar+6), 아르곤,단열간봉  M2     ( 호표 58 )</t>
  </si>
  <si>
    <t>로이(더블)복층유리(반강화)</t>
  </si>
  <si>
    <t>24mm(6+12Ar+6), SWS+단열간봉</t>
  </si>
  <si>
    <t>5CEA96BB3124A1397F7A5B836023433472A3FC</t>
  </si>
  <si>
    <t>5BC2C67A1A240B59A3380DFC6B18F35CEA96BB3124A1397F7A5B836023433472A3FC</t>
  </si>
  <si>
    <t>창호유리설치 / 복층유리</t>
  </si>
  <si>
    <t>유리두께 24mm 이하</t>
  </si>
  <si>
    <t>호표 158</t>
  </si>
  <si>
    <t>5BC2C67A1A240B59A3380DFC6B3B63</t>
  </si>
  <si>
    <t>5BC2C67A1A240B59A3380DFC6B18F35BC2C67A1A240B59A3380DFC6B3B63</t>
  </si>
  <si>
    <t>로이복층유리설치  24mm(5+14Ar+5), 아르곤,단열간봉  M2     ( 호표 59 )</t>
  </si>
  <si>
    <t>24mm(5+14Ar+5), SWS+단열간봉</t>
  </si>
  <si>
    <t>5CEA96BB3124A1397F7A5B836023433472A3FA</t>
  </si>
  <si>
    <t>5BC2C67A1A240B59A3380DFC6B18035CEA96BB3124A1397F7A5B836023433472A3FA</t>
  </si>
  <si>
    <t>5BC2C67A1A240B59A3380DFC6B18035BC2C67A1A240B59A3380DFC6B3B63</t>
  </si>
  <si>
    <t>ASS1  2.200 x 2.200 = 4.840  EA     ( 호표 60 )</t>
  </si>
  <si>
    <t>AL전동셔터</t>
  </si>
  <si>
    <t>1.2mm</t>
  </si>
  <si>
    <t>5CD82691B484F789D431C4156A7AC731C3401A</t>
  </si>
  <si>
    <t>5AA6A6267284D229EA9A6EA66248A35CD82691B484F789D431C4156A7AC731C3401A</t>
  </si>
  <si>
    <t>셔터설치(장치포함)</t>
  </si>
  <si>
    <t>셔터면적 m2, 5 미만</t>
  </si>
  <si>
    <t>호표 159</t>
  </si>
  <si>
    <t>5BC2C67746442BB90C74A2A468E323</t>
  </si>
  <si>
    <t>5AA6A6267284D229EA9A6EA66248A35BC2C67746442BB90C74A2A468E323</t>
  </si>
  <si>
    <t>연동제어기</t>
  </si>
  <si>
    <t>노출이단강하</t>
  </si>
  <si>
    <t>5CD82691B484F789D431C4156A7AC731C34018</t>
  </si>
  <si>
    <t>5AA6A6267284D229EA9A6EA66248A35CD82691B484F789D431C4156A7AC731C34018</t>
  </si>
  <si>
    <t>자동개폐기</t>
  </si>
  <si>
    <t>300K</t>
  </si>
  <si>
    <t>5CD82691B484F789D431C4156A7AC731C34016</t>
  </si>
  <si>
    <t>5AA6A6267284D229EA9A6EA66248A35CD82691B484F789D431C4156A7AC731C34016</t>
  </si>
  <si>
    <t>AW1[관급]  0.600 x 1.200 = 0.720  EA     ( 호표 61 )</t>
  </si>
  <si>
    <t>AW2[관급]  0.600 x 0.600 = 0.360  EA     ( 호표 62 )</t>
  </si>
  <si>
    <t>PW1  1.000 x 1.000 = 1.000  EA     ( 호표 63 )</t>
  </si>
  <si>
    <t>플라스틱미서기창</t>
  </si>
  <si>
    <t>115mm</t>
  </si>
  <si>
    <t>5CD82691B484F789D431C4156A7AC731C3401C</t>
  </si>
  <si>
    <t>5AA6A6267284D229EA9A6EA66248C35CD82691B484F789D431C4156A7AC731C3401C</t>
  </si>
  <si>
    <t>SSD1  0.800 x 2.100 = 1.680  EA     ( 호표 64 )</t>
  </si>
  <si>
    <t>스테인리스, 보통(강판의 가공설치)</t>
  </si>
  <si>
    <t>호표 160</t>
  </si>
  <si>
    <t>5BC2A6288E749CB924971143655B73</t>
  </si>
  <si>
    <t>5AA6A6267284D229EA9A6EA66248235BC2A6288E749CB924971143655B73</t>
  </si>
  <si>
    <t>스테인리스강판</t>
  </si>
  <si>
    <t>스테인리스강판, STS304, 1.5mm</t>
  </si>
  <si>
    <t>5CEA96BB36A4FE6991D676376356FC38007CF5</t>
  </si>
  <si>
    <t>5AA6A6267284D229EA9A6EA66248235CEA96BB36A4FE6991D676376356FC38007CF5</t>
  </si>
  <si>
    <t>5AA6A6267284D229EA9A6EA66248235AD8B63E3334B8C985C26A5B65D3001</t>
  </si>
  <si>
    <t>녹막이페인트(뿜칠)  철재면, 1회, 2종, 바탕처리 포함  M2     ( 호표 65 )</t>
  </si>
  <si>
    <t>철재면 바탕만들기</t>
  </si>
  <si>
    <t>노무비</t>
  </si>
  <si>
    <t>호표 161</t>
  </si>
  <si>
    <t>5BC2E653B9F48D89AE15DADD617A83</t>
  </si>
  <si>
    <t>5BC2E6417ED4D429227617AF67F0435BC2E653B9F48D89AE15DADD617A83</t>
  </si>
  <si>
    <t>방청페인트</t>
  </si>
  <si>
    <t>방청페인트, KSM6030-1종2류, 광명단페인트</t>
  </si>
  <si>
    <t>5CEA8696DB0449B945D12BF668150537C30742</t>
  </si>
  <si>
    <t>5BC2E6417ED4D429227617AF67F0435CEA8696DB0449B945D12BF668150537C30742</t>
  </si>
  <si>
    <t>주재료비의 6%</t>
  </si>
  <si>
    <t>5BC2E6417ED4D429227617AF67F0435AD8B63E3334B8C985C26A5B65D3001</t>
  </si>
  <si>
    <t>수성페인트 뿜칠</t>
  </si>
  <si>
    <t>1회 노무비</t>
  </si>
  <si>
    <t>호표 162</t>
  </si>
  <si>
    <t>5BC2E6432D54C9D97A34558666C6E3</t>
  </si>
  <si>
    <t>5BC2E6417ED4D429227617AF67F0435BC2E6432D54C9D97A34558666C6E3</t>
  </si>
  <si>
    <t>걸레받이용페인트(붓칠)  벽체, 2회, 콘크리트·모르타르면  M2     ( 호표 66 )</t>
  </si>
  <si>
    <t>콘크리트·모르타르면 바탕만들기</t>
  </si>
  <si>
    <t>호표 164</t>
  </si>
  <si>
    <t>5BC2E653B9F48D89AE16E757673823</t>
  </si>
  <si>
    <t>5BC2E64206B473F976AB98886E3D135BC2E653B9F48D89AE16E757673823</t>
  </si>
  <si>
    <t>걸레받이용 페인트칠 재료비(20년 품셈기준)</t>
  </si>
  <si>
    <t>붓칠, 2회</t>
  </si>
  <si>
    <t>호표 165</t>
  </si>
  <si>
    <t>5BC2E64206B473F976AB9B5C641B03</t>
  </si>
  <si>
    <t>5BC2E64206B473F976AB98886E3D135BC2E64206B473F976AB9B5C641B03</t>
  </si>
  <si>
    <t>걸레받이용 페인트칠</t>
  </si>
  <si>
    <t>붓칠 2회 노무비</t>
  </si>
  <si>
    <t>호표 166</t>
  </si>
  <si>
    <t>5BC2E64206B473F976AB9AB56D6573</t>
  </si>
  <si>
    <t>5BC2E64206B473F976AB98886E3D135BC2E64206B473F976AB9AB56D6573</t>
  </si>
  <si>
    <t>걸레받이용페인트(붓칠)  벽체, 2회, 석고보드면(줄퍼티)  M2     ( 호표 67 )</t>
  </si>
  <si>
    <t>석고보드면 바탕만들기</t>
  </si>
  <si>
    <t>줄퍼티 노무비</t>
  </si>
  <si>
    <t>호표 167</t>
  </si>
  <si>
    <t>5BC2E653B9F48D89AE1787926B7CE3</t>
  </si>
  <si>
    <t>5BC2E64206B473F976AB98886E12F35BC2E653B9F48D89AE1787926B7CE3</t>
  </si>
  <si>
    <t>5BC2E64206B473F976AB98886E12F35BC2E64206B473F976AB9B5C641B03</t>
  </si>
  <si>
    <t>5BC2E64206B473F976AB98886E12F35BC2E64206B473F976AB9AB56D6573</t>
  </si>
  <si>
    <t>친환경(진품)수성페인트(롤러칠)  내벽, 2회, 콘크리트·모르타르면  M2     ( 호표 68 )</t>
  </si>
  <si>
    <t>con'c, mortar면 바탕만들기</t>
  </si>
  <si>
    <t>내부 친환경 노무비</t>
  </si>
  <si>
    <t>호표 168</t>
  </si>
  <si>
    <t>5BC2E653B9F48D89AE1436696C9593</t>
  </si>
  <si>
    <t>5BC2E6432D54C9A9A2F97CD56ABAC35BC2E653B9F48D89AE1436696C9593</t>
  </si>
  <si>
    <t>수성페인트 롤러칠 재료비(20년 품셈기준)</t>
  </si>
  <si>
    <t>내부, 2회, 친환경페인트(진품)</t>
  </si>
  <si>
    <t>호표 169</t>
  </si>
  <si>
    <t>5BC2E6432D54C9A9A2FB2B5865C903</t>
  </si>
  <si>
    <t>5BC2E6432D54C9A9A2F97CD56ABAC35BC2E6432D54C9A9A2FB2B5865C903</t>
  </si>
  <si>
    <t>수성페인트 롤러칠</t>
  </si>
  <si>
    <t>2회 노무비</t>
  </si>
  <si>
    <t>호표 170</t>
  </si>
  <si>
    <t>5BC2E6432D54C9A9A77C5FEE6D0803</t>
  </si>
  <si>
    <t>5BC2E6432D54C9A9A2F97CD56ABAC35BC2E6432D54C9A9A77C5FEE6D0803</t>
  </si>
  <si>
    <t>친환경(진품)수성페인트(롤러칠)  내벽, 2회, 석고보드면(줄퍼티)  M2     ( 호표 69 )</t>
  </si>
  <si>
    <t>줄퍼티 친환경 노무비</t>
  </si>
  <si>
    <t>호표 171</t>
  </si>
  <si>
    <t>5BC2E653B9F48D89AE17868A6BE043</t>
  </si>
  <si>
    <t>5BC2E6432D54C9A9A2F97BCF640A135BC2E653B9F48D89AE17868A6BE043</t>
  </si>
  <si>
    <t>5BC2E6432D54C9A9A2F97BCF640A135BC2E6432D54C9A9A2FB2B5865C903</t>
  </si>
  <si>
    <t>5BC2E6432D54C9A9A2F97BCF640A135BC2E6432D54C9A9A77C5FEE6D0803</t>
  </si>
  <si>
    <t>친환경(진품)수성페인트(롤러칠)  내부 천장, 2회, 콘크리트·모르타르면  M2     ( 호표 70 )</t>
  </si>
  <si>
    <t>내천장 친환경 노무비</t>
  </si>
  <si>
    <t>호표 172</t>
  </si>
  <si>
    <t>5BC2E653B9F48D89AE143540672E43</t>
  </si>
  <si>
    <t>5BC2E6432D54C9A9A2F3D498653FE35BC2E653B9F48D89AE143540672E43</t>
  </si>
  <si>
    <t>5BC2E6432D54C9A9A2F3D498653FE35BC2E6432D54C9A9A2FB2B5865C903</t>
  </si>
  <si>
    <t>천장 2회 노무비</t>
  </si>
  <si>
    <t>호표 173</t>
  </si>
  <si>
    <t>5BC2E6432D54C9A9A0CE36296112A3</t>
  </si>
  <si>
    <t>5BC2E6432D54C9A9A2F3D498653FE35BC2E6432D54C9A9A0CE36296112A3</t>
  </si>
  <si>
    <t>에폭시코팅(롤러칠)  바닥  M2     ( 호표 71 )</t>
  </si>
  <si>
    <t>5BC2E64A5B0472C9CE3904FE6064335BC2E653B9F48D89AE16E757673823</t>
  </si>
  <si>
    <t>에폭시 페인트칠 재료비(20년 품셈기준)</t>
  </si>
  <si>
    <t>콘크리트, 시멘트 모르타르용</t>
  </si>
  <si>
    <t>호표 174</t>
  </si>
  <si>
    <t>5BC2E64A5B0472C9CC0C10566AE3B3</t>
  </si>
  <si>
    <t>5BC2E64A5B0472C9CE3904FE6064335BC2E64A5B0472C9CC0C10566AE3B3</t>
  </si>
  <si>
    <t>에폭시 코팅(롤러칠 노무비)</t>
  </si>
  <si>
    <t>하도1회, 퍼티 및 연마, 에폭시 페인트 2회칠 기준</t>
  </si>
  <si>
    <t>호표 175</t>
  </si>
  <si>
    <t>5BC2E64A5B0472C9CE3905866FEE43</t>
  </si>
  <si>
    <t>5BC2E64A5B0472C9CE3904FE6064335BC2E64A5B0472C9CE3905866FEE43</t>
  </si>
  <si>
    <t>보도표시도색  바닥  M2     ( 호표 72 )</t>
  </si>
  <si>
    <t>5BC2E64A5B0472C9CE3904FE6064C35BC2E653B9F48D89AE16E757673823</t>
  </si>
  <si>
    <t>5BC2E64A5B0472C9CE3904FE6064C35BC2E64A5B0472C9CC0C10566AE3B3</t>
  </si>
  <si>
    <t>5BC2E64A5B0472C9CE3904FE6064C35BC2E64A5B0472C9CE3905866FEE43</t>
  </si>
  <si>
    <t>횡단보도도색  바닥  M2     ( 호표 73 )</t>
  </si>
  <si>
    <t>5BC2E64A5B0472C9CE3904FE6064D35BC2E653B9F48D89AE16E757673823</t>
  </si>
  <si>
    <t>5BC2E64A5B0472C9CE3904FE6064D35BC2E64A5B0472C9CC0C10566AE3B3</t>
  </si>
  <si>
    <t>5BC2E64A5B0472C9CE3904FE6064D35BC2E64A5B0472C9CE3905866FEE43</t>
  </si>
  <si>
    <t>소방차전용구역도색  바닥  M2     ( 호표 74 )</t>
  </si>
  <si>
    <t>5BC2E64A5B0472C9CE3904FE6076A35BC2E653B9F48D89AE16E757673823</t>
  </si>
  <si>
    <t>5BC2E64A5B0472C9CE3904FE6076A35BC2E64A5B0472C9CC0C10566AE3B3</t>
  </si>
  <si>
    <t>5BC2E64A5B0472C9CE3904FE6076A35BC2E64A5B0472C9CE3905866FEE43</t>
  </si>
  <si>
    <t>칼라하드너  바닥  M2     ( 호표 75 )</t>
  </si>
  <si>
    <t>5BC2E64A5B0472C9CE3904FE6076235BC2E653B9F48D89AE16E757673823</t>
  </si>
  <si>
    <t>하드너</t>
  </si>
  <si>
    <t>KG</t>
  </si>
  <si>
    <t>5CD82691B484F789D431C4156A7AC733F88DD7</t>
  </si>
  <si>
    <t>5BC2E64A5B0472C9CE3904FE6076235CD82691B484F789D431C4156A7AC733F88DD7</t>
  </si>
  <si>
    <t>에폭시 라이닝(레기칠 노무비)</t>
  </si>
  <si>
    <t>호표 176</t>
  </si>
  <si>
    <t>5BC2E64A5B0472C9CD13022E6FEFB3</t>
  </si>
  <si>
    <t>5BC2E64A5B0472C9CE3904FE6076235BC2E64A5B0472C9CD13022E6FEFB3</t>
  </si>
  <si>
    <t>소규모아스콘포장  표층(50mm)+기층(100mm)  M2     ( 호표 76 )</t>
  </si>
  <si>
    <t>아스팔트콘크리트</t>
  </si>
  <si>
    <t>표층용, #78(부산)</t>
  </si>
  <si>
    <t>현장도착도</t>
  </si>
  <si>
    <t>5CD82691B484F789D431C4156A7AC733F6C067</t>
  </si>
  <si>
    <t>5BC2A6299564B8199186E10D687A735CD82691B484F789D431C4156A7AC733F6C067</t>
  </si>
  <si>
    <t>기층용, #467(부산)</t>
  </si>
  <si>
    <t>5CD82691B484F789D431C4156A7AC733F6C061</t>
  </si>
  <si>
    <t>5BC2A6299564B8199186E10D687A735CD82691B484F789D431C4156A7AC733F6C061</t>
  </si>
  <si>
    <t>일반 아스팔트포장, 인력 소규모 장비 사용 시공</t>
  </si>
  <si>
    <t>t=7.5cm 이하</t>
  </si>
  <si>
    <t>100M2</t>
  </si>
  <si>
    <t>산근 6</t>
  </si>
  <si>
    <t>5BE6163E56C4AD497A7276E2650A03</t>
  </si>
  <si>
    <t>5BC2A6299564B8199186E10D687A735BE6163E56C4AD497A7276E2650A03</t>
  </si>
  <si>
    <t>아스팔트 포장하부(BB)기층</t>
  </si>
  <si>
    <t>폭 2.0∼3.0m미만, t=8~10cm(1일 2500m2)</t>
  </si>
  <si>
    <t>산근 7</t>
  </si>
  <si>
    <t>5BE6163E56C4AD497B18D8F86C27F3</t>
  </si>
  <si>
    <t>5BC2A6299564B8199186E10D687A735BE6163E56C4AD497B18D8F86C27F3</t>
  </si>
  <si>
    <t>텍코팅 및 프라임코팅</t>
  </si>
  <si>
    <t>인력식</t>
  </si>
  <si>
    <t>산근 8</t>
  </si>
  <si>
    <t>5BE6163E56C4AD497B18DB4F6D5393</t>
  </si>
  <si>
    <t>5BC2A6299564B8199186E10D687A735BE6163E56C4AD497B18DB4F6D5393</t>
  </si>
  <si>
    <t>보차도경계석(화강석)  150*150*1000mm, 직선  M     ( 호표 77 )</t>
  </si>
  <si>
    <t>5CD82691B484F789D431C4156A7AC73034FEF7</t>
  </si>
  <si>
    <t>5BC2A6299564B8199186E10E6A82635CD82691B484F789D431C4156A7AC73034FEF7</t>
  </si>
  <si>
    <t>직선</t>
  </si>
  <si>
    <t>산근 9</t>
  </si>
  <si>
    <t>5BC346290EE469E9FC92CBB26C4623</t>
  </si>
  <si>
    <t>5BC2A6299564B8199186E10E6A82635BC346290EE469E9FC92CBB26C4623</t>
  </si>
  <si>
    <t>5BC2A6299564B8199186E10E6A82635BC276F191948089C481B4C667A323</t>
  </si>
  <si>
    <t>보차도경계석(자재기존사용)  150*150*1000mm, 직선  M     ( 호표 78 )</t>
  </si>
  <si>
    <t>5BC2A6299564B8199186E10E6A82935BC346290EE469E9FC92CBB26C4623</t>
  </si>
  <si>
    <t>5BC2A6299564B8199186E10E6A82935BC276F191948089C481B4C667A323</t>
  </si>
  <si>
    <t>인조화강석블록포장  60mm(기존), 모래(40mm), 혼합골재(150mm)  M2     ( 호표 79 )</t>
  </si>
  <si>
    <t>5BC2A6299564B8199186E10E6ABF235CD82691B484F789D431C4156A7AC731C342CE</t>
  </si>
  <si>
    <t>저속도로 보도용 블록 포장</t>
  </si>
  <si>
    <t>보도블록 30*30*T=6cm</t>
  </si>
  <si>
    <t>산근 10</t>
  </si>
  <si>
    <t>5BC346290EE469E9FC92CBB26C73E3</t>
  </si>
  <si>
    <t>5BC2A6299564B8199186E10E6ABF235BC346290EE469E9FC92CBB26C73E3</t>
  </si>
  <si>
    <t>5BC2A6299564B8199186E10E6ABF235BC23654204432199EB180876EBB93</t>
  </si>
  <si>
    <t>인조잔디깔기  35mm, 무근(70mm), 혼합골재(150mm)  M2     ( 호표 80 )</t>
  </si>
  <si>
    <t>인조잔디</t>
  </si>
  <si>
    <t>25mm</t>
  </si>
  <si>
    <t>5CD82691B484F789D431C4156A7AC73034FEFC</t>
  </si>
  <si>
    <t>5BC2A6299564B8199186E10E6ABFD35CD82691B484F789D431C4156A7AC73034FEFC</t>
  </si>
  <si>
    <t>5BC2A6299564B8199186E10E6ABFD35CD82691B484F789D431C4156A7AC731C08E06</t>
  </si>
  <si>
    <t>5BC2A6299564B8199186E10E6ABFD35BC23654204432199EB180876EBB93</t>
  </si>
  <si>
    <t>소나무(둥근형)  수고=1.5, 수관폭=2.0  주     ( 호표 81 )</t>
  </si>
  <si>
    <t>나무 높이에 의한 식재</t>
  </si>
  <si>
    <t>H:1.0~1.5m/인력</t>
  </si>
  <si>
    <t>호표 188</t>
  </si>
  <si>
    <t>5BE696F82E542A59791007D763D133</t>
  </si>
  <si>
    <t>5BE696F82E542A59791007D763C0E35BE696F82E542A59791007D763D133</t>
  </si>
  <si>
    <t>조경용수목</t>
  </si>
  <si>
    <t>조경용수목, 소나무, 둥근형, 수고=1.5, 수관폭=1.8</t>
  </si>
  <si>
    <t>5CCFC6E434F4D5291D02093369C4CC31E2DE00</t>
  </si>
  <si>
    <t>5BE696F82E542A59791007D763C0E35CCFC6E434F4D5291D02093369C4CC31E2DE00</t>
  </si>
  <si>
    <t>금목서  수고=2.0, 수관폭=1.0  주     ( 호표 82 )</t>
  </si>
  <si>
    <t>H:1.6~2.0m/인력</t>
  </si>
  <si>
    <t>호표 189</t>
  </si>
  <si>
    <t>5BE696F82E542A59791007D763D123</t>
  </si>
  <si>
    <t>5BE696F82E542A59791007D763C0D35BE696F82E542A59791007D763D123</t>
  </si>
  <si>
    <t>조경용수목, 금목서, 수고=2.0, 수관폭=1.0</t>
  </si>
  <si>
    <t>5CCFC6E434F4D5291D0209326FFDE83918337B</t>
  </si>
  <si>
    <t>5BE696F82E542A59791007D763C0D35CCFC6E434F4D5291D0209326FFDE83918337B</t>
  </si>
  <si>
    <t>은목서  수고=2.0, 수관폭=1.0  주     ( 호표 83 )</t>
  </si>
  <si>
    <t>5BE696F82E542A59791007D763C0C35BE696F82E542A59791007D763D123</t>
  </si>
  <si>
    <t>조경용수목, 은목서, 수고=2.0, 수관폭=1.0</t>
  </si>
  <si>
    <t>5CCFC6E434F4D5291D0209326FFDE83918337C</t>
  </si>
  <si>
    <t>5BE696F82E542A59791007D763C0C35CCFC6E434F4D5291D0209326FFDE83918337C</t>
  </si>
  <si>
    <t>이팝나무  수고=3.5, 근원경=10.0  주     ( 호표 84 )</t>
  </si>
  <si>
    <t>H:3.1~3.5m/인력</t>
  </si>
  <si>
    <t>호표 190</t>
  </si>
  <si>
    <t>5BE696F82E542A59791007D763D173</t>
  </si>
  <si>
    <t>5BE696F82E542A59791007D763C0335BE696F82E542A59791007D763D173</t>
  </si>
  <si>
    <t>조경용수목, 이팝나무, 수고=3.5, 근원경=10.0</t>
  </si>
  <si>
    <t>5CCFC6E434F4D5291D02093369C4CC31E137DE</t>
  </si>
  <si>
    <t>5BE696F82E542A59791007D763C0335CCFC6E434F4D5291D02093369C4CC31E137DE</t>
  </si>
  <si>
    <t>배롱나무  수고=2.5, 근원경=6.0  주     ( 호표 85 )</t>
  </si>
  <si>
    <t>H:2.1~2.5m/인력</t>
  </si>
  <si>
    <t>호표 191</t>
  </si>
  <si>
    <t>5BE696F82E542A59791007D763D153</t>
  </si>
  <si>
    <t>5BE696F82E542A59791007D763C0235BE696F82E542A59791007D763D153</t>
  </si>
  <si>
    <t>조경용수목, 배롱나무, 수고=2.5, 근원경=6.0</t>
  </si>
  <si>
    <t>5CCFC6E434F4D5291D02093369C4CC31E48EAB</t>
  </si>
  <si>
    <t>5BE696F82E542A59791007D763C0235CCFC6E434F4D5291D02093369C4CC31E48EAB</t>
  </si>
  <si>
    <t>옥향  수고=0.3, 수관폭=0.4  주     ( 호표 86 )</t>
  </si>
  <si>
    <t>관목식재/군식</t>
  </si>
  <si>
    <t>0.3m 미만</t>
  </si>
  <si>
    <t>호표 192</t>
  </si>
  <si>
    <t>5BE696F82F744CC978035E43695153</t>
  </si>
  <si>
    <t>5BE696F82E542A59791007D763FDF35BE696F82F744CC978035E43695153</t>
  </si>
  <si>
    <t>조경용수목, 옥향, 수고=0.3, 수관폭=0.4</t>
  </si>
  <si>
    <t>5CCFC6E434F4D5291D02093369C4CC31E2D525</t>
  </si>
  <si>
    <t>5BE696F82E542A59791007D763FDF35CCFC6E434F4D5291D02093369C4CC31E2D525</t>
  </si>
  <si>
    <t>영산홍  수고=0.3, 수관폭=0.3  주     ( 호표 87 )</t>
  </si>
  <si>
    <t>5BE696F82E542A59791007D763FDD35BE696F82F744CC978035E43695153</t>
  </si>
  <si>
    <t>조경용수목, 영산홍, 수고=0.3, 수관폭=0.3</t>
  </si>
  <si>
    <t>5CCFC6E434F4D5291D02093369C4CC31E2D41D</t>
  </si>
  <si>
    <t>5BE696F82E542A59791007D763FDD35CCFC6E434F4D5291D02093369C4CC31E2D41D</t>
  </si>
  <si>
    <t>자산홍  수고=0.3, 수관폭=0.3  주     ( 호표 88 )</t>
  </si>
  <si>
    <t>5BE696F82E542A59791007D763FDC35BE696F82F744CC978035E43695153</t>
  </si>
  <si>
    <t>조경용수목, 자산홍, 수고=0.3, 수관폭=0.3</t>
  </si>
  <si>
    <t>5CCFC6E434F4D5291D02093369C4CC31E13639</t>
  </si>
  <si>
    <t>5BE696F82E542A59791007D763FDC35CCFC6E434F4D5291D02093369C4CC31E13639</t>
  </si>
  <si>
    <t>산철쭉  수고=0.3, 수관폭=0.3  주     ( 호표 89 )</t>
  </si>
  <si>
    <t>5BE696F82E542A59791007D763FDB35BE696F82F744CC978035E43695153</t>
  </si>
  <si>
    <t>조경용수목, 만첩산철쭉(겹철쭉), 수고=0.3, 수관폭=0.3</t>
  </si>
  <si>
    <t>5CCFC6E434F4D5291D02093369A9503D3FDA1D</t>
  </si>
  <si>
    <t>5BE696F82E542A59791007D763FDB35CCFC6E434F4D5291D02093369A9503D3FDA1D</t>
  </si>
  <si>
    <t>잔디  300*300*20mm  M2     ( 호표 90 )</t>
  </si>
  <si>
    <t>잔디 붙임/줄떼</t>
  </si>
  <si>
    <t>호표 193</t>
  </si>
  <si>
    <t>5BE696F828C474A93F3966816C7583</t>
  </si>
  <si>
    <t>5BE696F82E542A59791007D763B6D35BE696F828C474A93F3966816C7583</t>
  </si>
  <si>
    <t>잔디, 300*300mm</t>
  </si>
  <si>
    <t>5CCFC6E434F4D5F9E559E3DE672E023B029BA9</t>
  </si>
  <si>
    <t>5BE696F82E542A59791007D763B6D35CCFC6E434F4D5F9E559E3DE672E023B029BA9</t>
  </si>
  <si>
    <t>텍스철거후재설치  천장  M2     ( 호표 91 )</t>
  </si>
  <si>
    <t>텍스, 합판 철거(천장)</t>
  </si>
  <si>
    <t>해체재 재사용 안 함</t>
  </si>
  <si>
    <t>호표 194</t>
  </si>
  <si>
    <t>5BC316F5E5A41D9946B1AD9568C393</t>
  </si>
  <si>
    <t>5BC316F5E5A41D9946B1AD9568C3E35BC316F5E5A41D9946B1AD9568C393</t>
  </si>
  <si>
    <t>5BC316F5E5A41D9946B1AD9568C3E35BC2F6A50214555936031EF1690F03</t>
  </si>
  <si>
    <t>천장마감재철거후재설치  천장  M2     ( 호표 92 )</t>
  </si>
  <si>
    <t>5BC316F5E5A41D9946B1AD9568C3135BC316F5E5A41D9946B1AD9568C393</t>
  </si>
  <si>
    <t>5BC316F5E5A41D9946B1AD9568C3135BC2F6A50214555936031EF1690F03</t>
  </si>
  <si>
    <t>경량철골천정틀철거(일반)  천장  M2     ( 호표 93 )</t>
  </si>
  <si>
    <t>5BC316F5E5A41DE9CA7E34EF6217335B14667610C4A559A11F4A386A6F2B3C9FBE72</t>
  </si>
  <si>
    <t>5BC316F5E5A41DE9CA7E34EF6217335B14667610C4A559A11F4A386A6F2B3C9FBC41</t>
  </si>
  <si>
    <t>창호철거(소운반품포함).  철 재  m2     ( 호표 94 )</t>
  </si>
  <si>
    <t>용접공</t>
  </si>
  <si>
    <t>5B14667610C4A559A11F4A386A6F2B3C9FBD68</t>
  </si>
  <si>
    <t>5BC316F5E6448449BEF7FFAE6A1C135B14667610C4A559A11F4A386A6F2B3C9FBD68</t>
  </si>
  <si>
    <t>5BC316F5E6448449BEF7FFAE6A1C135B14667610C4A559A11F4A386A6F2B3C9FBC41</t>
  </si>
  <si>
    <t>인력품의 5%</t>
  </si>
  <si>
    <t>5BC316F5E6448449BEF7FFAE6A1C135AD8B63E3334B8C985C26A5B65D3001</t>
  </si>
  <si>
    <t>보도블럭철거후재설치    M2     ( 호표 95 )</t>
  </si>
  <si>
    <t>보도블럭철거.</t>
  </si>
  <si>
    <t>호표 195</t>
  </si>
  <si>
    <t>5BC316F5E75420A9D44857FF6AEC23</t>
  </si>
  <si>
    <t>5BC316F5E75420A9D44857FF6AEC135BC316F5E75420A9D44857FF6AEC23</t>
  </si>
  <si>
    <t>5BC316F5E75420A9D44857FF6AEC135BC346290EE469E9FC92CBB26C73E3</t>
  </si>
  <si>
    <t>5BC316F5E75420A9D44857FF6AEC135CD82691B484F789D431C4156A7AC731C342CE</t>
  </si>
  <si>
    <t>아스콘절단    M     ( 호표 96 )</t>
  </si>
  <si>
    <t>공통자재</t>
  </si>
  <si>
    <t>보충수</t>
  </si>
  <si>
    <t>5B8F5664CDC4262933C4A384672CEA34EE8BFC</t>
  </si>
  <si>
    <t>5BC316F5E75420A9D44857FF6A8B935B8F5664CDC4262933C4A384672CEA34EE8BFC</t>
  </si>
  <si>
    <t>5BC316F5E75420A9D44857FF6A8B935B14667610C4A559A11F4A386A6F2B3C9FBC41</t>
  </si>
  <si>
    <t>인력품의5%</t>
  </si>
  <si>
    <t>5BC316F5E75420A9D44857FF6A8B935AD8B63E3334B8C985C26A5B65D3001</t>
  </si>
  <si>
    <t>커터(콘크리트 및 아스팔트용)</t>
  </si>
  <si>
    <t>320∼400mm</t>
  </si>
  <si>
    <t>호표 196</t>
  </si>
  <si>
    <t>5CD836B85EC494F92B1D78906333513F54E6D647</t>
  </si>
  <si>
    <t>5BC316F5E75420A9D44857FF6A8B935CD836B85EC494F92B1D78906333513F54E6D647</t>
  </si>
  <si>
    <t>아스콘철거(소형장비)  공압식  M3     ( 호표 97 )</t>
  </si>
  <si>
    <t>착암공</t>
  </si>
  <si>
    <t>5B14667610C4A559A11F4A386A6F2B3C9FBD6F</t>
  </si>
  <si>
    <t>5BC316F5E75443A99F041CF96EAEC35B14667610C4A559A11F4A386A6F2B3C9FBD6F</t>
  </si>
  <si>
    <t>5BC316F5E75443A99F041CF96EAEC35B14667610C4A559A11F4A386A6F2B3C9FBC41</t>
  </si>
  <si>
    <t>소형브레이커(공압식)</t>
  </si>
  <si>
    <t>1.3㎥/min</t>
  </si>
  <si>
    <t>호표 197</t>
  </si>
  <si>
    <t>5CD836B85EC48A69F0E4307664731D36DCA4C484</t>
  </si>
  <si>
    <t>5BC316F5E75443A99F041CF96EAEC35CD836B85EC48A69F0E4307664731D36DCA4C484</t>
  </si>
  <si>
    <t>공기압축기(이동식)</t>
  </si>
  <si>
    <t>3.5㎥/min</t>
  </si>
  <si>
    <t>호표 198</t>
  </si>
  <si>
    <t>5CD836B85EC48A69F18E0E7E61C428361BD1BD67</t>
  </si>
  <si>
    <t>5BC316F5E75443A99F041CF96EAEC35CD836B85EC48A69F18E0E7E61C428361BD1BD67</t>
  </si>
  <si>
    <t>인력품의 1%</t>
  </si>
  <si>
    <t>5BC316F5E75443A99F041CF96EAEC35AD8B63E3334B8C985C26A5B65D3001</t>
  </si>
  <si>
    <t>디럭스타일떼내기  바닥  M2     ( 호표 98 )</t>
  </si>
  <si>
    <t>리노륨 철거</t>
  </si>
  <si>
    <t>바닥 및 수장 부분</t>
  </si>
  <si>
    <t>호표 199</t>
  </si>
  <si>
    <t>5BC316F5ECD425698A4CC5766249B3</t>
  </si>
  <si>
    <t>5BC316F5ECD425698A4CC0F263D6D35BC316F5ECD425698A4CC5766249B3</t>
  </si>
  <si>
    <t>모르타르철거  바닥  M2     ( 호표 99 )</t>
  </si>
  <si>
    <t>5BC316F5ECD425698A4CC6146B20F35B14667610C4A559A11F4A386A6F2B3C9FBC41</t>
  </si>
  <si>
    <t>경계석철거    M     ( 호표 100 )</t>
  </si>
  <si>
    <t>5BC316F5ECD425698A4CC6146B20035B14667610C4A559A11F4A386A6F2B3C9FBC41</t>
  </si>
  <si>
    <t>강관 조립말비계(이동식)설치 및 해체  높이 2m, 노무비  대     ( 호표 101 )</t>
  </si>
  <si>
    <t>비계공</t>
  </si>
  <si>
    <t>5B14667610C4A559A11F4A386A6F2B3C9FBC45</t>
  </si>
  <si>
    <t>5BC21609C7C47159474EFE626F97335B14667610C4A559A11F4A386A6F2B3C9FBC45</t>
  </si>
  <si>
    <t>5BC21609C7C47159474EFE626F97335B14667610C4A559A11F4A386A6F2B3C9FBC41</t>
  </si>
  <si>
    <t>콘테이너형 가설건축물 설치  2.4*6.0*2.6m  개소     ( 호표 102 )</t>
  </si>
  <si>
    <t>호표 102</t>
  </si>
  <si>
    <t>5BC2160AE964CCC9AED4EC8169CC635B14667610C4A559A11F4A386A6F2B3C9FBC45</t>
  </si>
  <si>
    <t>5BC2160AE964CCC9AED4EC8169CC635B14667610C4A559A11F4A386A6F2B3C9FBC40</t>
  </si>
  <si>
    <t>크레인(타이어)</t>
  </si>
  <si>
    <t>10ton</t>
  </si>
  <si>
    <t>5CD836B85EC4FD595FC1438F6DAD1E3C362B3DDD</t>
  </si>
  <si>
    <t>5BC2160AE964CCC9AED4EC8169CC635CD836B85EC4FD595FC1438F6DAD1E3C362B3DDD</t>
  </si>
  <si>
    <t>5BC2160AE964CCC9AED4EC8169CC635AD8B63E3334B8C985C26A5B65D3001</t>
  </si>
  <si>
    <t>콘테이너형 가설건축물 해체  2.4*6.0*2.6m  개소     ( 호표 103 )</t>
  </si>
  <si>
    <t>호표 103</t>
  </si>
  <si>
    <t>5BC2160AE964CCC9AED4EC8169CC335B14667610C4A559A11F4A386A6F2B3C9FBC45</t>
  </si>
  <si>
    <t>5BC2160AE964CCC9AED4EC8169CC335B14667610C4A559A11F4A386A6F2B3C9FBC40</t>
  </si>
  <si>
    <t>5BC2160AE964CCC9AED4EC8169CC335CD836B85EC4FD595FC1438F6DAD1E3C362B3DDD</t>
  </si>
  <si>
    <t>5BC2160AE964CCC9AED4EC8169CC335AD8B63E3334B8C985C26A5B65D3001</t>
  </si>
  <si>
    <t>크레인(타이어)  10ton  HR     ( 호표 104 )</t>
  </si>
  <si>
    <t>호표 104</t>
  </si>
  <si>
    <t>A</t>
  </si>
  <si>
    <t>천원</t>
  </si>
  <si>
    <t>5CD836B85EC4FD595FC1438F6DAD1E3C362B3D</t>
  </si>
  <si>
    <t>5CD836B85EC4FD595FC1438F6DAD1E3C362B3DDD5CD836B85EC4FD595FC1438F6DAD1E3C362B3D</t>
  </si>
  <si>
    <t>경유</t>
  </si>
  <si>
    <t>경유, 저유황</t>
  </si>
  <si>
    <t>5CCF961094045CE9792D3EB9618F4130108997</t>
  </si>
  <si>
    <t>5CD836B85EC4FD595FC1438F6DAD1E3C362B3DDD5CCF961094045CE9792D3EB9618F4130108997</t>
  </si>
  <si>
    <t>주연료비의 39%</t>
  </si>
  <si>
    <t>5CD836B85EC4FD595FC1438F6DAD1E3C362B3DDD5AD8B63E3334B8C985C26A5B65D3001</t>
  </si>
  <si>
    <t>건설기계운전사</t>
  </si>
  <si>
    <t>5B14667610C4A559A11F4A386A6F2B3C9FB8E0</t>
  </si>
  <si>
    <t>5CD836B85EC4FD595FC1438F6DAD1E3C362B3DDD5B14667610C4A559A11F4A386A6F2B3C9FB8E0</t>
  </si>
  <si>
    <t>구조부 먹매김  일반  M2     ( 호표 105 )</t>
  </si>
  <si>
    <t>5BC2160C9A94E3C937302C326A80235B14667610C4A559A11F4A386A6F2B3C9FBE72</t>
  </si>
  <si>
    <t>굴삭기(무한궤도)  0.7㎥  HR     ( 호표 106 )</t>
  </si>
  <si>
    <t>5CD836B85EC4D24950DDE106675B2831491079</t>
  </si>
  <si>
    <t>5CD836B85EC4D24950DDE106675B2831491079755CD836B85EC4D24950DDE106675B2831491079</t>
  </si>
  <si>
    <t>5CD836B85EC4D24950DDE106675B2831491079755CCF961094045CE9792D3EB9618F4130108997</t>
  </si>
  <si>
    <t>주연료비의 22%</t>
  </si>
  <si>
    <t>5CD836B85EC4D24950DDE106675B2831491079755AD8B63E3334B8C985C26A5B65D3001</t>
  </si>
  <si>
    <t>5CD836B85EC4D24950DDE106675B2831491079755B14667610C4A559A11F4A386A6F2B3C9FB8E0</t>
  </si>
  <si>
    <t>진동롤러(핸드가이드식)  0.7ton  HR     ( 호표 107 )</t>
  </si>
  <si>
    <t>5CD836B85EC4C1C9583FA477607C763EE1E5C4</t>
  </si>
  <si>
    <t>5CD836B85EC4C1C9583FA477607C763EE1E5C4045CD836B85EC4C1C9583FA477607C763EE1E5C4</t>
  </si>
  <si>
    <t>5CD836B85EC4C1C9583FA477607C763EE1E5C4045CCF961094045CE9792D3EB9618F4130108997</t>
  </si>
  <si>
    <t>주연료비의 13%</t>
  </si>
  <si>
    <t>5CD836B85EC4C1C9583FA477607C763EE1E5C4045AD8B63E3334B8C985C26A5B65D3001</t>
  </si>
  <si>
    <t>일반기계운전사</t>
  </si>
  <si>
    <t>5B14667610C4A559A11F4A386A6F2B3C9FB98F</t>
  </si>
  <si>
    <t>5CD836B85EC4C1C9583FA477607C763EE1E5C4045B14667610C4A559A11F4A386A6F2B3C9FB98F</t>
  </si>
  <si>
    <t>덤프트럭  15ton  HR     ( 호표 108 )</t>
  </si>
  <si>
    <t>5CD836B85EC4D209F5A90E1C6697643A60856EFB</t>
  </si>
  <si>
    <t>덤프트럭</t>
  </si>
  <si>
    <t>15ton</t>
  </si>
  <si>
    <t>호표 108</t>
  </si>
  <si>
    <t>5CD836B85EC4D209F5A90E1C6697643A60856E</t>
  </si>
  <si>
    <t>5CD836B85EC4D209F5A90E1C6697643A60856EFB5CD836B85EC4D209F5A90E1C6697643A60856E</t>
  </si>
  <si>
    <t>5CD836B85EC4D209F5A90E1C6697643A60856EFB5CCF961094045CE9792D3EB9618F4130108997</t>
  </si>
  <si>
    <t>주연료비의 38%</t>
  </si>
  <si>
    <t>5CD836B85EC4D209F5A90E1C6697643A60856EFB5AD8B63E3334B8C985C26A5B65D3001</t>
  </si>
  <si>
    <t>5CD836B85EC4D209F5A90E1C6697643A60856EFB5B14667610C4A559A11F4A386A6F2B3C9FB8E0</t>
  </si>
  <si>
    <t>래머  80kg  HR     ( 호표 109 )</t>
  </si>
  <si>
    <t>5CD836B85EC4C19980E03A5A6616AB368EF369F5</t>
  </si>
  <si>
    <t>래머</t>
  </si>
  <si>
    <t>80kg</t>
  </si>
  <si>
    <t>호표 109</t>
  </si>
  <si>
    <t>5CD836B85EC4C19980E03A5A6616AB368EF369</t>
  </si>
  <si>
    <t>5CD836B85EC4C19980E03A5A6616AB368EF369F55CD836B85EC4C19980E03A5A6616AB368EF369</t>
  </si>
  <si>
    <t>공업용휘발유</t>
  </si>
  <si>
    <t>공업용휘발유, 무연</t>
  </si>
  <si>
    <t>5CCF961094045CE9792EC16F631354322A63B6</t>
  </si>
  <si>
    <t>5CD836B85EC4C19980E03A5A6616AB368EF369F55CCF961094045CE9792EC16F631354322A63B6</t>
  </si>
  <si>
    <t>주연료비의 10%</t>
  </si>
  <si>
    <t>5CD836B85EC4C19980E03A5A6616AB368EF369F55AD8B63E3334B8C985C26A5B65D3001</t>
  </si>
  <si>
    <t>5CD836B85EC4C19980E03A5A6616AB368EF369F55B14667610C4A559A11F4A386A6F2B3C9FB98F</t>
  </si>
  <si>
    <t>유로폼 - 자재비    M2     ( 호표 110 )</t>
  </si>
  <si>
    <t>건설용거푸집</t>
  </si>
  <si>
    <t>건설용거푸집, 강, 600*1200*63.5mm</t>
  </si>
  <si>
    <t>5CEA96BB3F8407793DCF223066B2093C64ED03</t>
  </si>
  <si>
    <t>5BC246BD4E845349573F0B6C62CAA35CEA96BB3F8407793DCF223066B2093C64ED03</t>
  </si>
  <si>
    <t>건설용거푸집, 내벽코너패널, 200+200, 1200mm</t>
  </si>
  <si>
    <t>5CEA96BB3F8407793DCF223066B2093C64E9A0</t>
  </si>
  <si>
    <t>5BC246BD4E845349573F0B6C62CAA35CEA96BB3F8407793DCF223066B2093C64E9A0</t>
  </si>
  <si>
    <t>건설용거푸집액세서리</t>
  </si>
  <si>
    <t>건설용거푸집액세서리, 웨지핀, 90mm</t>
  </si>
  <si>
    <t>5CEA96BB3F8407793DCE1BDF6F03D43F931EF7</t>
  </si>
  <si>
    <t>5BC246BD4E845349573F0B6C62CAA35CEA96BB3F8407793DCE1BDF6F03D43F931EF7</t>
  </si>
  <si>
    <t>건설용거푸집액세서리, 플랫타이, 4*19*200mm</t>
  </si>
  <si>
    <t>5CEA96BB3F8407793DCE1BDF6F03D43F931F95</t>
  </si>
  <si>
    <t>5BC246BD4E845349573F0B6C62CAA35CEA96BB3F8407793DCE1BDF6F03D43F931F95</t>
  </si>
  <si>
    <t>강관비계</t>
  </si>
  <si>
    <t>강관비계, 비계파이프, 48.6*2.3mm</t>
  </si>
  <si>
    <t>5CEA96BB3F848B19507D878D6BEBA03395249E</t>
  </si>
  <si>
    <t>5BC246BD4E845349573F0B6C62CAA35CEA96BB3F848B19507D878D6BEBA03395249E</t>
  </si>
  <si>
    <t>건설용거푸집액세서리, 웨일후크, 스틸수직(대), 63.5패널용</t>
  </si>
  <si>
    <t>5CEA96BB3F8407793DCE1BDF6F03D43F931F91</t>
  </si>
  <si>
    <t>5BC246BD4E845349573F0B6C62CAA35CEA96BB3F8407793DCE1BDF6F03D43F931F91</t>
  </si>
  <si>
    <t>잡재료(박리재,철선,보조각재 등)</t>
  </si>
  <si>
    <t>패널 재료비의 5%</t>
  </si>
  <si>
    <t>5BC246BD4E845349573F0B6C62CAA35AD8B63E3334B8C985C26A5B65D3001</t>
  </si>
  <si>
    <t>유로폼 - 인력투입  간단, 수직고 7m까지  M2     ( 호표 111 )</t>
  </si>
  <si>
    <t>형틀목공</t>
  </si>
  <si>
    <t>5B14667610C4A559A11F4A386A6F2B3C9FBC44</t>
  </si>
  <si>
    <t>5BC246BD4E845349573CB72C63CC135B14667610C4A559A11F4A386A6F2B3C9FBC44</t>
  </si>
  <si>
    <t>5BC246BD4E845349573CB72C63CC135B14667610C4A559A11F4A386A6F2B3C9FBC41</t>
  </si>
  <si>
    <t>5BC246BD4E845349573CB72C63CC135AD8B63E3334B8C985C26A5B65F3003</t>
  </si>
  <si>
    <t>콘크리트 펌프차  32m(80∼95㎥/hr)  HR     ( 호표 112 )</t>
  </si>
  <si>
    <t>5CD836B85EC494E901BBF4CC68AA8C364866436F</t>
  </si>
  <si>
    <t>콘크리트 펌프차</t>
  </si>
  <si>
    <t>32m(80∼95㎥/hr)</t>
  </si>
  <si>
    <t>호표 112</t>
  </si>
  <si>
    <t>5CD836B85EC494E901BBF4CC68AA8C36486643</t>
  </si>
  <si>
    <t>5CD836B85EC494E901BBF4CC68AA8C364866436F5CD836B85EC494E901BBF4CC68AA8C36486643</t>
  </si>
  <si>
    <t>5CD836B85EC494E901BBF4CC68AA8C364866436F5CCF961094045CE9792D3EB9618F4130108997</t>
  </si>
  <si>
    <t>주연료비의 35%</t>
  </si>
  <si>
    <t>5CD836B85EC494E901BBF4CC68AA8C364866436F5AD8B63E3334B8C985C26A5B65D3001</t>
  </si>
  <si>
    <t>5CD836B85EC494E901BBF4CC68AA8C364866436F5B14667610C4A559A11F4A386A6F2B3C9FB8E0</t>
  </si>
  <si>
    <t>모르타르펌프  7.46kw  HR     ( 호표 113 )</t>
  </si>
  <si>
    <t>7.46kw, 10HP</t>
  </si>
  <si>
    <t>5CD836B85EC4A5B995EAA0626B6D453FC53E77</t>
  </si>
  <si>
    <t>5CD836B85EC4A5B995EAA0626B6D453FC53E77BE5CD836B85EC4A5B995EAA0626B6D453FC53E77</t>
  </si>
  <si>
    <t>일반경비</t>
  </si>
  <si>
    <t>전력</t>
  </si>
  <si>
    <t>kwh</t>
  </si>
  <si>
    <t>5B8F5664CDC4262933C4A384672CEA369C6456</t>
  </si>
  <si>
    <t>5CD836B85EC4A5B995EAA0626B6D453FC53E77BE5B8F5664CDC4262933C4A384672CEA369C6456</t>
  </si>
  <si>
    <t>모르타르 믹서  0.3m3  HR     ( 호표 114 )</t>
  </si>
  <si>
    <t>5CD836B85EC4A5B995E999716850DE3147F6AF</t>
  </si>
  <si>
    <t>5CD836B85EC4A5B995E999716850DE3147F6AF9E5CD836B85EC4A5B995E999716850DE3147F6AF</t>
  </si>
  <si>
    <t>5CD836B85EC4A5B995E999716850DE3147F6AF9E5B8F5664CDC4262933C4A384672CEA369C6456</t>
  </si>
  <si>
    <t>5CD836B85EC4A5B995E999716850DE3147F6AF9E5CCF961094045CE9792EC16F631354322A63B6</t>
  </si>
  <si>
    <t>주연료비의 2%</t>
  </si>
  <si>
    <t>5CD836B85EC4A5B995E999716850DE3147F6AF9E5AD8B63E3334B8C985C26A5B65D3001</t>
  </si>
  <si>
    <t>양수기  1.49kw  HR     ( 호표 115 )</t>
  </si>
  <si>
    <t>1.49kw, 2HP</t>
  </si>
  <si>
    <t>5CD836B85EC4A5B995E8F3AE63CB1A30BC62EB</t>
  </si>
  <si>
    <t>5CD836B85EC4A5B995E8F3AE63CB1A30BC62EB805CD836B85EC4A5B995E8F3AE63CB1A30BC62EB</t>
  </si>
  <si>
    <t>5CD836B85EC4A5B995E8F3AE63CB1A30BC62EB805B8F5664CDC4262933C4A384672CEA369C6456</t>
  </si>
  <si>
    <t>배관파이프  ∮50㎜∼2.6m  HR     ( 호표 116 )</t>
  </si>
  <si>
    <t>5CD836B85EC4A5B995EE1B4B6FAA4931E2B684</t>
  </si>
  <si>
    <t>5CD836B85EC4A5B995EE1B4B6FAA4931E2B684535CD836B85EC4A5B995EE1B4B6FAA4931E2B684</t>
  </si>
  <si>
    <t>모르타르 배합(배합품 포함)  배합용적비 1:3  M3     ( 호표 117 )</t>
  </si>
  <si>
    <t>5BC276F191948089C481B4C667A3235CEA96BB37B427D97854BEAD6809CE309745BD</t>
  </si>
  <si>
    <t>5BC276F191948089C481B4C667A3235CD82691B484F789D431C4156A7AC731C342CE</t>
  </si>
  <si>
    <t>5BC276F191948089C481B4C667A3235B14667610C4A559A11F4A386A6F2B3C9FBC41</t>
  </si>
  <si>
    <t>줄눈 모르타르(배합품 포함)  배합용적비 1:1(백시멘트)  M3     ( 호표 118 )</t>
  </si>
  <si>
    <t>특수시멘트</t>
  </si>
  <si>
    <t>특수시멘트, 백색시멘트</t>
  </si>
  <si>
    <t>5CEA96BB37B427D97854BEAD6809CE363EE61F</t>
  </si>
  <si>
    <t>5BC2D6587614DD99CEC0598C6A4D235CEA96BB37B427D97854BEAD6809CE363EE61F</t>
  </si>
  <si>
    <t>5BC2D6587614DD99CEC0598C6A4D235CD82691B484F789D431C4156A7AC731C342CE</t>
  </si>
  <si>
    <t>5BC2D6587614DD99CEC0598C6A4D235B14667610C4A559A11F4A386A6F2B3C9FBC41</t>
  </si>
  <si>
    <t>타일 붙임 / 떠붙이기  타일규격 m2, 0.04 ~ 0.10 이하  M2     ( 호표 119 )</t>
  </si>
  <si>
    <t>타일공</t>
  </si>
  <si>
    <t>5B14667610C4A559A11F4A386A6F2B3C9FBE79</t>
  </si>
  <si>
    <t>5BC2D6587614DD99CEC9B4A9633B035B14667610C4A559A11F4A386A6F2B3C9FBE79</t>
  </si>
  <si>
    <t>5BC2D6587614DD99CEC9B4A9633B035B14667610C4A559A11F4A386A6F2B3C9FBC41</t>
  </si>
  <si>
    <t>5BC2D6587614DD99CEC9B4A9633B035AD8B63E3334B8C985C26A5B65D3001</t>
  </si>
  <si>
    <t>타일줄눈 설치 / 벽면  타일규격 m2, 0.04 ~ 0.10 이하  M2     ( 호표 120 )</t>
  </si>
  <si>
    <t>줄눈공</t>
  </si>
  <si>
    <t>5B14667610C4A559A11F4A386A6F2B3C9FBF1C</t>
  </si>
  <si>
    <t>5BC2D65876145859033AE8F06AE9E35B14667610C4A559A11F4A386A6F2B3C9FBF1C</t>
  </si>
  <si>
    <t>바탕 고르기  바닥, 24mm 이하 기준  M2     ( 호표 121 )</t>
  </si>
  <si>
    <t>5BC2D6587614C349B15BE7976ECED35B14667610C4A559A11F4A386A6F2B3C9FBE76</t>
  </si>
  <si>
    <t>5BC2D6587614C349B15BE7976ECED35B14667610C4A559A11F4A386A6F2B3C9FBC41</t>
  </si>
  <si>
    <t>5BC2D6587614C349B15BE7976ECED35AD8B63E3334B8C985C26A5B65D3001</t>
  </si>
  <si>
    <t>모르타르 배합(배합품 포함)  배합용적비 1:2  M3     ( 호표 122 )</t>
  </si>
  <si>
    <t>5BC276F191948089C481B5ED6047C35CEA96BB37B427D97854BEAD6809CE309745BD</t>
  </si>
  <si>
    <t>5BC276F191948089C481B5ED6047C35CD82691B484F789D431C4156A7AC731C342CE</t>
  </si>
  <si>
    <t>5BC276F191948089C481B5ED6047C35B14667610C4A559A11F4A386A6F2B3C9FBC41</t>
  </si>
  <si>
    <t>타일 붙임 / 압착 붙이기  바닥면, 타일규격 m2, 0.04 ~ 0.10 이하  M2     ( 호표 123 )</t>
  </si>
  <si>
    <t>5BC2D6587464F7D961AF24816B5F135B14667610C4A559A11F4A386A6F2B3C9FBE79</t>
  </si>
  <si>
    <t>5BC2D6587464F7D961AF24816B5F135B14667610C4A559A11F4A386A6F2B3C9FBC41</t>
  </si>
  <si>
    <t>5BC2D6587464F7D961AF24816B5F135AD8B63E3334B8C985C26A5B65E3002</t>
  </si>
  <si>
    <t>타일줄눈 설치 / 바닥면  타일규격 m2, 0.04 ∼ 0.10 이하  M2     ( 호표 124 )</t>
  </si>
  <si>
    <t>5BC2D65876145859033AE8F56102135B14667610C4A559A11F4A386A6F2B3C9FBF1C</t>
  </si>
  <si>
    <t>모르타르비빔 - 돌붙임(바닥)  배합용적비 1:3  M3     ( 호표 125 )</t>
  </si>
  <si>
    <t>5BC2D65BCB241189F8790FF768C4535CEA96BB37B427D97854BEAD6809CE309745BD</t>
  </si>
  <si>
    <t>5BC2D65BCB241189F8790FF768C4535CD82691B484F789D431C4156A7AC731C342CE</t>
  </si>
  <si>
    <t>모르타르 배합</t>
  </si>
  <si>
    <t>모래채가름 포함</t>
  </si>
  <si>
    <t>호표 127</t>
  </si>
  <si>
    <t>5BC276F191948089C481B79B6E0633</t>
  </si>
  <si>
    <t>5BC2D65BCB241189F8790FF768C4535BC276F191948089C481B79B6E0633</t>
  </si>
  <si>
    <t>습식공법 - 화강석  바닥, 자재 별도  M2     ( 호표 126 )</t>
  </si>
  <si>
    <t>석공</t>
  </si>
  <si>
    <t>5B14667610C4A559A11F4A386A6F2B3C9FBF1B</t>
  </si>
  <si>
    <t>5BC2D65BC864F1F97EAEE2786BB5435B14667610C4A559A11F4A386A6F2B3C9FBF1B</t>
  </si>
  <si>
    <t>5BC2D65BC864F1F97EAEE2786BB5435B14667610C4A559A11F4A386A6F2B3C9FBC41</t>
  </si>
  <si>
    <t>5BC2D65BC864F1F97EAEE2786BB5435AD8B63E3334B8C985C26A5B65D3001</t>
  </si>
  <si>
    <t>모르타르 배합  모래채가름 포함  M3     ( 호표 127 )</t>
  </si>
  <si>
    <t>5BC276F191948089C481B79B6E06335B14667610C4A559A11F4A386A6F2B3C9FBC41</t>
  </si>
  <si>
    <t>마루바탕 설치  합판 깔기 기준  M2     ( 호표 128 )</t>
  </si>
  <si>
    <t>5BC2963F8754FE5945A615F568E4435B14667610C4A559A11F4A386A6F2B3C9FBE72</t>
  </si>
  <si>
    <t>5BC2963F8754FE5945A615F568E4435B14667610C4A559A11F4A386A6F2B3C9FBC41</t>
  </si>
  <si>
    <t>인력품의 4%</t>
  </si>
  <si>
    <t>5BC2963F8754FE5945A615F568E4435AD8B63E3334B8C985C26A5B65D3001</t>
  </si>
  <si>
    <t>목재데크 설치  바닥, 주재료비 별도  M2     ( 호표 129 )</t>
  </si>
  <si>
    <t>5BC2963F80145E09AEE1D6CD63C9535B14667610C4A559A11F4A386A6F2B3C9FBE72</t>
  </si>
  <si>
    <t>5BC2963F80145E09AEE1D6CD63C9535B14667610C4A559A11F4A386A6F2B3C9FBC41</t>
  </si>
  <si>
    <t>5BC2963F80145E09AEE1D6CD63C9535AD8B63E3334B8C985C26A5B65D3001</t>
  </si>
  <si>
    <t>인력굴착(토사)  보통토사, 깊이 1m 이하  M3     ( 호표 130 )</t>
  </si>
  <si>
    <t>5BC2266DE88424599C36CBE56AA9835B14667610C4A559A11F4A386A6F2B3C9FBC41</t>
  </si>
  <si>
    <t>잔토처리  인력(현장 내 소운반 깔고 고르기)  M3     ( 호표 131 )</t>
  </si>
  <si>
    <t>5BE696F661E43CD9E3C419FB6B6EA35B14667610C4A559A11F4A386A6F2B3C9FBC41</t>
  </si>
  <si>
    <t>벽체합판 설치  합판 별도  M2     ( 호표 132 )</t>
  </si>
  <si>
    <t>5BC2F6A5079491A908C37D946288135B14667610C4A559A11F4A386A6F2B3C9FBE72</t>
  </si>
  <si>
    <t>5BC2F6A5079491A908C37D946288135B14667610C4A559A11F4A386A6F2B3C9FBC41</t>
  </si>
  <si>
    <t>5BC2F6A5079491A908C37D946288135AD8B63E3334B8C985C26A5B65D3001</t>
  </si>
  <si>
    <t>바니시(붓칠)  목재면, 2회, 1종  M2     ( 호표 133 )</t>
  </si>
  <si>
    <t>목재면 바탕만들기</t>
  </si>
  <si>
    <t>퍼티 및 연마 노무비</t>
  </si>
  <si>
    <t>호표 134</t>
  </si>
  <si>
    <t>5BC2E653B9F48D89AE120598621683</t>
  </si>
  <si>
    <t>5BC2E6518AD46B59DF0ACBA26FC8735BC2E653B9F48D89AE120598621683</t>
  </si>
  <si>
    <t>바니시</t>
  </si>
  <si>
    <t>바니시, KSM6050-1종, 스파바니시</t>
  </si>
  <si>
    <t>5CEA8696DB0449999F4B981A64BA5832C05655</t>
  </si>
  <si>
    <t>5BC2E6518AD46B59DF0ACBA26FC8735CEA8696DB0449999F4B981A64BA5832C05655</t>
  </si>
  <si>
    <t>5BC2E6518AD46B59DF0ACBA26FC8735AD8B63E3334B8C985C26A5B65D3001</t>
  </si>
  <si>
    <t>수성페인트 붓칠</t>
  </si>
  <si>
    <t>호표 135</t>
  </si>
  <si>
    <t>5BC2E6432D54C9B9485E0BBE621723</t>
  </si>
  <si>
    <t>5BC2E6518AD46B59DF0ACBA26FC8735BC2E6432D54C9B9485E0BBE621723</t>
  </si>
  <si>
    <t>목재면 바탕만들기  퍼티 및 연마 노무비  M2     ( 호표 134 )</t>
  </si>
  <si>
    <t>도장공</t>
  </si>
  <si>
    <t>5B14667610C4A559A11F4A386A6F2B3C9FBE78</t>
  </si>
  <si>
    <t>5BC2E653B9F48D89AE1205986216835B14667610C4A559A11F4A386A6F2B3C9FBE78</t>
  </si>
  <si>
    <t>5BC2E653B9F48D89AE1205986216835B14667610C4A559A11F4A386A6F2B3C9FBC41</t>
  </si>
  <si>
    <t>공구손료 및 잡재료비</t>
  </si>
  <si>
    <t>5BC2E653B9F48D89AE1205986216835AD8B63E3334B8C985C26A5B65D3001</t>
  </si>
  <si>
    <t>수성페인트 붓칠  2회 노무비  M2     ( 호표 135 )</t>
  </si>
  <si>
    <t>5BC2E6432D54C9B9485E0BBE6217235B14667610C4A559A11F4A386A6F2B3C9FBE78</t>
  </si>
  <si>
    <t>5BC2E6432D54C9B9485E0BBE6217235B14667610C4A559A11F4A386A6F2B3C9FBC41</t>
  </si>
  <si>
    <t>5BC2E6432D54C9B9485E0BBE6217235AD8B63E3334B8C985C26A5B65D3001</t>
  </si>
  <si>
    <t>PVC계 바닥재 설치 - 타일  주재료 제외  M2     ( 호표 136 )</t>
  </si>
  <si>
    <t>내장공</t>
  </si>
  <si>
    <t>5B14667610C4A559A11F4A386A6F2B3C9FBF18</t>
  </si>
  <si>
    <t>5BC2F6A730143A0958C628F86C4D035B14667610C4A559A11F4A386A6F2B3C9FBF18</t>
  </si>
  <si>
    <t>5BC2F6A730143A0958C628F86C4D035B14667610C4A559A11F4A386A6F2B3C9FBC41</t>
  </si>
  <si>
    <t>초산비닐계접착제, 비닐타일용</t>
  </si>
  <si>
    <t>5CEA8696DA74FFF93F881ED0634CE53AC6AD1B</t>
  </si>
  <si>
    <t>5BC2F6A730143A0958C628F86C4D035CEA8696DA74FFF93F881ED0634CE53AC6AD1B</t>
  </si>
  <si>
    <t>몰딩 설치    M     ( 호표 137 )</t>
  </si>
  <si>
    <t>5BC2F6AF077417796BCF54866DF6335B14667610C4A559A11F4A386A6F2B3C9FBF18</t>
  </si>
  <si>
    <t>5BC2F6AF077417796BCF54866DF6335AD8B63E3334B8C985C26A5B65D3001</t>
  </si>
  <si>
    <t>샌드위치(단열)페널 설치 - 칸막이벽  두께 50~100mm 기준  M2     ( 호표 138 )</t>
  </si>
  <si>
    <t>5BC2F6A47B4449D9EEF40F7B6C09A35B14667610C4A559A11F4A386A6F2B3C9FBF18</t>
  </si>
  <si>
    <t>5BC2F6A47B4449D9EEF40F7B6C09A35B14667610C4A559A11F4A386A6F2B3C9FBC41</t>
  </si>
  <si>
    <t>5BC2F6A47B4449D9EEF40F7B6C09A35AD8B63E3334B8C985C26A5B65D3001</t>
  </si>
  <si>
    <t>샌드위치(단열)패널 설치 - 지붕  두께 50~100mm 기준  M2     ( 호표 139 )</t>
  </si>
  <si>
    <t>5BC2F6A47B4449D9EEF40B806589835B14667610C4A559A11F4A386A6F2B3C9FBF18</t>
  </si>
  <si>
    <t>5BC2F6A47B4449D9EEF40B806589835B14667610C4A559A11F4A386A6F2B3C9FBC41</t>
  </si>
  <si>
    <t>5BC2F6A47B4449D9EEF40B806589835AD8B63E3334B8C985C26A5B65D3001</t>
  </si>
  <si>
    <t>20ton</t>
  </si>
  <si>
    <t>호표 140</t>
  </si>
  <si>
    <t>5CD836B85EC4FD595FC1438F6D9CAF3A7EF10015</t>
  </si>
  <si>
    <t>5BC2F6A47B4449D9EEF40B806589835CD836B85EC4FD595FC1438F6D9CAF3A7EF10015</t>
  </si>
  <si>
    <t>크레인(타이어)  20ton  HR     ( 호표 140 )</t>
  </si>
  <si>
    <t>5CD836B85EC4FD595FC1438F6D9CAF3A7EF100</t>
  </si>
  <si>
    <t>5CD836B85EC4FD595FC1438F6D9CAF3A7EF100155CD836B85EC4FD595FC1438F6D9CAF3A7EF100</t>
  </si>
  <si>
    <t>5CD836B85EC4FD595FC1438F6D9CAF3A7EF100155CCF961094045CE9792D3EB9618F4130108997</t>
  </si>
  <si>
    <t>5CD836B85EC4FD595FC1438F6D9CAF3A7EF100155AD8B63E3334B8C985C26A5B65D3001</t>
  </si>
  <si>
    <t>5CD836B85EC4FD595FC1438F6D9CAF3A7EF100155B14667610C4A559A11F4A386A6F2B3C9FB8E0</t>
  </si>
  <si>
    <t>아코스틱텍스 설치    M2     ( 호표 141 )</t>
  </si>
  <si>
    <t>5BC2F6A50214555936031EF1690F035B14667610C4A559A11F4A386A6F2B3C9FBF18</t>
  </si>
  <si>
    <t>5BC2F6A50214555936031EF1690F035B14667610C4A559A11F4A386A6F2B3C9FBC41</t>
  </si>
  <si>
    <t>5BC2F6A50214555936031EF1690F035AD8B63E3334B8C985C26A5B65D3001</t>
  </si>
  <si>
    <t>석고판(나사고정) 설치 - 바탕용  벽, 2겹 붙임  M2     ( 호표 142 )</t>
  </si>
  <si>
    <t>5BC2F6A501741BF9430640A061FCD35B14667610C4A559A11F4A386A6F2B3C9FBF18</t>
  </si>
  <si>
    <t>5BC2F6A501741BF9430640A061FCD35B14667610C4A559A11F4A386A6F2B3C9FBC41</t>
  </si>
  <si>
    <t>5BC2F6A501741BF9430640A061FCD35AD8B63E3334B8C985C26A5B65D3001</t>
  </si>
  <si>
    <t>석고판(나사고정) 설치 - 바탕용  천장, 2겹 붙임  M2     ( 호표 143 )</t>
  </si>
  <si>
    <t>5BC2F6A501741BC98F5F6ACE6EFB935B14667610C4A559A11F4A386A6F2B3C9FBF18</t>
  </si>
  <si>
    <t>5BC2F6A501741BC98F5F6ACE6EFB935B14667610C4A559A11F4A386A6F2B3C9FBC41</t>
  </si>
  <si>
    <t>노임할증</t>
  </si>
  <si>
    <t>인력품의 30%</t>
  </si>
  <si>
    <t>5BC2F6A501741BC98F5F6ACE6EFB935AD8B63E3334B8C985C26A5B65E3002</t>
  </si>
  <si>
    <t>5BC2F6A501741BC98F5F6ACE6EFB935AD8B63E3334B8C985C26A5B65D3001</t>
  </si>
  <si>
    <t>발포폴리스티렌 설치(공간넣기, 벽)  50mm 초과 ~ 100mm 이하  M2     ( 호표 144 )</t>
  </si>
  <si>
    <t>5BC2F6A24E5411B97845C5B9681C335B14667610C4A559A11F4A386A6F2B3C9FBF18</t>
  </si>
  <si>
    <t>5BC2F6A24E5411B97845C5B9681C335B14667610C4A559A11F4A386A6F2B3C9FBC41</t>
  </si>
  <si>
    <t>발포폴리스티렌 설치(슬래브 위 깔기, 바닥)  50mm 초과 ~ 100mm 이하  M2     ( 호표 145 )</t>
  </si>
  <si>
    <t>5BC2F6A24E5411B97845C037687B035B14667610C4A559A11F4A386A6F2B3C9FBF18</t>
  </si>
  <si>
    <t>5BC2F6A24E5411B97845C037687B035B14667610C4A559A11F4A386A6F2B3C9FBC41</t>
  </si>
  <si>
    <t>방습필름 설치  바닥  M2     ( 호표 146 )</t>
  </si>
  <si>
    <t>5BC2F6A24CA43BE949F20A646E91635B14667610C4A559A11F4A386A6F2B3C9FBF18</t>
  </si>
  <si>
    <t>5BC2F6A24CA43BE949F20A646E91635B14667610C4A559A11F4A386A6F2B3C9FBC41</t>
  </si>
  <si>
    <t>수밀코킹  재료비 별도  M     ( 호표 147 )</t>
  </si>
  <si>
    <t>코킹공</t>
  </si>
  <si>
    <t>기타 직종</t>
  </si>
  <si>
    <t>5B14667610C4A559A11BEF896D45C236CE1036</t>
  </si>
  <si>
    <t>5BC286D1BB0479C9125D7ED16692735B14667610C4A559A11BEF896D45C236CE1036</t>
  </si>
  <si>
    <t>시멘트 액체방수 바름  바닥  M2     ( 호표 148 )</t>
  </si>
  <si>
    <t>방수공</t>
  </si>
  <si>
    <t>5B14667610C4A559A11F4A386A6F2B3C9FBE77</t>
  </si>
  <si>
    <t>5BC286DE7274BCB95EE8549D6DD6235B14667610C4A559A11F4A386A6F2B3C9FBE77</t>
  </si>
  <si>
    <t>5BC286DE7274BCB95EE8549D6DD6235B14667610C4A559A11F4A386A6F2B3C9FBC41</t>
  </si>
  <si>
    <t>5BC286DE7274BCB95EE8549D6DD6235AD8B63E3334B8C985C26A5B65D3001</t>
  </si>
  <si>
    <t>시멘트 액체방수 바름  수직부  M2     ( 호표 149 )</t>
  </si>
  <si>
    <t>5BC286DE7274BCB95EEB287A6305035B14667610C4A559A11F4A386A6F2B3C9FBE77</t>
  </si>
  <si>
    <t>5BC286DE7274BCB95EEB287A6305035B14667610C4A559A11F4A386A6F2B3C9FBC41</t>
  </si>
  <si>
    <t>5BC286DE7274BCB95EEB287A6305035AD8B63E3334B8C985C26A5B65D3001</t>
  </si>
  <si>
    <t>각종 잡철물 설치  철재, 간단  kg     ( 호표 150 )</t>
  </si>
  <si>
    <t>용접봉(연강용)</t>
  </si>
  <si>
    <t>3.2(KSE4301)</t>
  </si>
  <si>
    <t>5CFB36625C14F3A91CDA8AC069D47E3AAB7956</t>
  </si>
  <si>
    <t>5BC2A6288D5422097C91E8116EE3F35CFB36625C14F3A91CDA8AC069D47E3AAB7956</t>
  </si>
  <si>
    <t>산소가스</t>
  </si>
  <si>
    <t>기체</t>
  </si>
  <si>
    <t>대기압상태기준</t>
  </si>
  <si>
    <t>5CCFE692A9C4C6990F3B5A666D00793022ABE9</t>
  </si>
  <si>
    <t>5BC2A6288D5422097C91E8116EE3F35CCFE692A9C4C6990F3B5A666D00793022ABE9</t>
  </si>
  <si>
    <t>아세틸렌가스</t>
  </si>
  <si>
    <t>아세틸렌가스, kg</t>
  </si>
  <si>
    <t>5CCF96109524A2D97CEA6C576E7CC93EF1FC1A</t>
  </si>
  <si>
    <t>5BC2A6288D5422097C91E8116EE3F35CCF96109524A2D97CEA6C576E7CC93EF1FC1A</t>
  </si>
  <si>
    <t>용접기(교류)</t>
  </si>
  <si>
    <t>500Amp</t>
  </si>
  <si>
    <t>호표 151</t>
  </si>
  <si>
    <t>5CD836B85EC4A5496D4AE7816FD3393B337D0542</t>
  </si>
  <si>
    <t>5BC2A6288D5422097C91E8116EE3F35CD836B85EC4A5496D4AE7816FD3393B337D0542</t>
  </si>
  <si>
    <t>5BC2A6288D5422097C91E8116EE3F35B8F5664CDC4262933C4A384672CEA369C6456</t>
  </si>
  <si>
    <t>5BC2A6288D5422097C91E8116EE3F35B14667610C4A559A11F4A386A6F2B3C9FBC4A</t>
  </si>
  <si>
    <t>5BC2A6288D5422097C91E8116EE3F35B14667610C4A559A11F4A386A6F2B3C9FBC41</t>
  </si>
  <si>
    <t>5BC2A6288D5422097C91E8116EE3F35B14667610C4A559A11F4A386A6F2B3C9FBD68</t>
  </si>
  <si>
    <t>5BC2A6288D5422097C91E8116EE3F35B14667610C4A559A11F4A386A6F2B3C9FBC40</t>
  </si>
  <si>
    <t>5BC2A6288D5422097C91E8116EE3F35AD8B63E3334B8C985C26A5B65D3001</t>
  </si>
  <si>
    <t>용접기(교류)  500Amp  HR     ( 호표 151 )</t>
  </si>
  <si>
    <t>5CD836B85EC4A5496D4AE7816FD3393B337D05</t>
  </si>
  <si>
    <t>5CD836B85EC4A5496D4AE7816FD3393B337D05425CD836B85EC4A5496D4AE7816FD3393B337D05</t>
  </si>
  <si>
    <t>경량천장철골틀 설치    M2     ( 호표 152 )</t>
  </si>
  <si>
    <t>5BC2A62C667453B99950562D6360A35B14667610C4A559A11F4A386A6F2B3C9FBF18</t>
  </si>
  <si>
    <t>5BC2A62C667453B99950562D6360A35B14667610C4A559A11F4A386A6F2B3C9FBC41</t>
  </si>
  <si>
    <t>인력품의 6%</t>
  </si>
  <si>
    <t>5BC2A62C667453B99950562D6360A35AD8B63E3334B8C985C26A5B65D3001</t>
  </si>
  <si>
    <t>모르타르 바름  3.6m 이하, 1회(T=24mm 이하 기준)  M2     ( 호표 153 )</t>
  </si>
  <si>
    <t>5BC276F1919492F9EE02528A6529F35B14667610C4A559A11F4A386A6F2B3C9FBE76</t>
  </si>
  <si>
    <t>5BC276F1919492F9EE02528A6529F35B14667610C4A559A11F4A386A6F2B3C9FBC41</t>
  </si>
  <si>
    <t>5BC276F1919492F9EE02528A6529F35AD8B63E3334B8C985C26A5B65D3001</t>
  </si>
  <si>
    <t>모르타르 바름  3.6m 이하, 2회(T=24mm 이하 기준)  M2     ( 호표 154 )</t>
  </si>
  <si>
    <t>5BC276F1919492F9EE02528A651F935B14667610C4A559A11F4A386A6F2B3C9FBE76</t>
  </si>
  <si>
    <t>5BC276F1919492F9EE02528A651F935B14667610C4A559A11F4A386A6F2B3C9FBC41</t>
  </si>
  <si>
    <t>5BC276F1919492F9EE02528A651F935AD8B63E3334B8C985C26A5B65D3001</t>
  </si>
  <si>
    <t>창호주위 모르타르 충전    M     ( 호표 155 )</t>
  </si>
  <si>
    <t>5BC2C674F5D47F29ACF46068630AE35B14667610C4A559A11F4A386A6F2B3C9FBE76</t>
  </si>
  <si>
    <t>5BC2C674F5D47F29ACF46068630AE35B14667610C4A559A11F4A386A6F2B3C9FBC41</t>
  </si>
  <si>
    <t>5BC2C674F5D47F29ACF46068630AE35AD8B63E3334B8C985C26A5B65D3001</t>
  </si>
  <si>
    <t>5BC2C674F5D47F29ACF46068630AE35CEA96BB37B427D97854BEAD6809CE309745BD</t>
  </si>
  <si>
    <t>5BC2C674F5D47F29ACF46068630AE35CD82691B484F789D431C4156A7AC731C342CE</t>
  </si>
  <si>
    <t>플로어힌지설치  KS4호, 120kg, 강화유리문(K-8400)  EA     ( 호표 156 )</t>
  </si>
  <si>
    <t>플로어힌지 설치</t>
  </si>
  <si>
    <t>호표 157</t>
  </si>
  <si>
    <t>5BC2C674F3248B0910A1424E6370E3</t>
  </si>
  <si>
    <t>5BC2C674F3248B0910A1424E6370935BC2C674F3248B0910A1424E6370E3</t>
  </si>
  <si>
    <t>플로어힌지</t>
  </si>
  <si>
    <t>플로어힌지, KS4호, 120kg, 강화유리문(K-8400)</t>
  </si>
  <si>
    <t>5CEA869535E4189996726D2669A7F43848E31E</t>
  </si>
  <si>
    <t>5BC2C674F3248B0910A1424E6370935CEA869535E4189996726D2669A7F43848E31E</t>
  </si>
  <si>
    <t>플로어힌지 설치  재료비 별도  개소     ( 호표 157 )</t>
  </si>
  <si>
    <t>창호공</t>
  </si>
  <si>
    <t>5B14667610C4A559A11F4A386A6F2B3C9FBE75</t>
  </si>
  <si>
    <t>5BC2C674F3248B0910A1424E6370E35B14667610C4A559A11F4A386A6F2B3C9FBE75</t>
  </si>
  <si>
    <t>5BC2C674F3248B0910A1424E6370E35B14667610C4A559A11F4A386A6F2B3C9FBC41</t>
  </si>
  <si>
    <t>5BC2C674F3248B0910A1424E6370E35AD8B63E3334B8C985C26A5B65D3001</t>
  </si>
  <si>
    <t>창호유리설치 / 복층유리  유리두께 24mm 이하  M2     ( 호표 158 )</t>
  </si>
  <si>
    <t>유리공</t>
  </si>
  <si>
    <t>5B14667610C4A559A11F4A386A6F2B3C9FBE74</t>
  </si>
  <si>
    <t>5BC2C67A1A240B59A3380DFC6B3B635B14667610C4A559A11F4A386A6F2B3C9FBE74</t>
  </si>
  <si>
    <t>5BC2C67A1A240B59A3380DFC6B3B635B14667610C4A559A11F4A386A6F2B3C9FBC41</t>
  </si>
  <si>
    <t>셔터설치(장치포함)  셔터면적 m2, 5 미만  개소     ( 호표 159 )</t>
  </si>
  <si>
    <t>5BC2C67746442BB90C74A2A468E3235B14667610C4A559A11F4A386A6F2B3C9FBE75</t>
  </si>
  <si>
    <t>5BC2C67746442BB90C74A2A468E3235B14667610C4A559A11F4A386A6F2B3C9FBC41</t>
  </si>
  <si>
    <t>5BC2C67746442BB90C74A2A468E3235AD8B63E3334B8C985C26A5B65D3001</t>
  </si>
  <si>
    <t>각종 잡철물 설치  스테인리스, 보통(강판의 가공설치)  kg     ( 호표 160 )</t>
  </si>
  <si>
    <t>스테인리스강용피복아크용접봉</t>
  </si>
  <si>
    <t>스테인리스강용피복아크용접봉, ∮3.2mm, AWSE309</t>
  </si>
  <si>
    <t>5CFB36625C14F3A91CDA8AC069D47E3AA8B47D</t>
  </si>
  <si>
    <t>5BC2A6288E749CB924971143655B735CFB36625C14F3A91CDA8AC069D47E3AA8B47D</t>
  </si>
  <si>
    <t>5BC2A6288E749CB924971143655B735CCFE692A9C4C6990F3B5A666D00793022ABE9</t>
  </si>
  <si>
    <t>5BC2A6288E749CB924971143655B735CCF96109524A2D97CEA6C576E7CC93EF1FC1A</t>
  </si>
  <si>
    <t>5BC2A6288E749CB924971143655B735CD836B85EC4A5496D4AE7816FD3393B337D0542</t>
  </si>
  <si>
    <t>5BC2A6288E749CB924971143655B735B8F5664CDC4262933C4A384672CEA369C6456</t>
  </si>
  <si>
    <t>철판공</t>
  </si>
  <si>
    <t>5B14667610C4A559A11F4A386A6F2B3C9FBD6A</t>
  </si>
  <si>
    <t>5BC2A6288E749CB924971143655B735B14667610C4A559A11F4A386A6F2B3C9FBD6A</t>
  </si>
  <si>
    <t>5BC2A6288E749CB924971143655B735B14667610C4A559A11F4A386A6F2B3C9FBC41</t>
  </si>
  <si>
    <t>5BC2A6288E749CB924971143655B735B14667610C4A559A11F4A386A6F2B3C9FBD68</t>
  </si>
  <si>
    <t>5BC2A6288E749CB924971143655B735B14667610C4A559A11F4A386A6F2B3C9FBC40</t>
  </si>
  <si>
    <t>5BC2A6288E749CB924971143655B735AD8B63E3334B8C985C26A5B65D3001</t>
  </si>
  <si>
    <t>철재면 바탕만들기  노무비  M2     ( 호표 161 )</t>
  </si>
  <si>
    <t>5BC2E653B9F48D89AE15DADD617A835B14667610C4A559A11F4A386A6F2B3C9FBE78</t>
  </si>
  <si>
    <t>5BC2E653B9F48D89AE15DADD617A835B14667610C4A559A11F4A386A6F2B3C9FBC41</t>
  </si>
  <si>
    <t>5BC2E653B9F48D89AE15DADD617A835AD8B63E3334B8C985C26A5B65D3001</t>
  </si>
  <si>
    <t>수성페인트 뿜칠  1회 노무비  M2     ( 호표 162 )</t>
  </si>
  <si>
    <t>10M2</t>
  </si>
  <si>
    <t>호표 163</t>
  </si>
  <si>
    <t>5BC2E6432D54C9D97A345586668F33</t>
  </si>
  <si>
    <t>5BC2E6432D54C9D97A34558666C6E35BC2E6432D54C9D97A345586668F33</t>
  </si>
  <si>
    <t>수성페인트 뿜칠  1회 노무비  10M2     ( 호표 163 )</t>
  </si>
  <si>
    <t>5BC2E6432D54C9D97A345586668F335B14667610C4A559A11F4A386A6F2B3C9FBE78</t>
  </si>
  <si>
    <t>5BC2E6432D54C9D97A345586668F335B14667610C4A559A11F4A386A6F2B3C9FBC41</t>
  </si>
  <si>
    <t>인력품의 12%</t>
  </si>
  <si>
    <t>5BC2E6432D54C9D97A345586668F335AD8B63E3334B8C985C26A5B65D3001</t>
  </si>
  <si>
    <t>콘크리트·모르타르면 바탕만들기  노무비  M2     ( 호표 164 )</t>
  </si>
  <si>
    <t>5BC2E653B9F48D89AE16E7576738235B14667610C4A559A11F4A386A6F2B3C9FBE78</t>
  </si>
  <si>
    <t>5BC2E653B9F48D89AE16E7576738235B14667610C4A559A11F4A386A6F2B3C9FBC41</t>
  </si>
  <si>
    <t>5BC2E653B9F48D89AE16E7576738235AD8B63E3334B8C985C26A5B65D3001</t>
  </si>
  <si>
    <t>걸레받이용 페인트칠 재료비(20년 품셈기준)  붓칠, 2회  M2     ( 호표 165 )</t>
  </si>
  <si>
    <t>아크릴수지페인트</t>
  </si>
  <si>
    <t>아크릴수지페인트, KSM6020-2종1급, 흑색</t>
  </si>
  <si>
    <t>5CEA8696DB0449B94C0914006BD4253FBBF694</t>
  </si>
  <si>
    <t>5BC2E64206B473F976AB9B5C641B035CEA8696DB0449B94C0914006BD4253FBBF694</t>
  </si>
  <si>
    <t>시너</t>
  </si>
  <si>
    <t>시너, KSM6060, 1종</t>
  </si>
  <si>
    <t>5CEA8696DB044969CBEEC5CD6D79FF395453CD</t>
  </si>
  <si>
    <t>5BC2E64206B473F976AB9B5C641B035CEA8696DB044969CBEEC5CD6D79FF395453CD</t>
  </si>
  <si>
    <t>퍼티</t>
  </si>
  <si>
    <t>퍼티, 319퍼티, 회색</t>
  </si>
  <si>
    <t>1L=1.55kg</t>
  </si>
  <si>
    <t>5CEA8696DA74FFF93F8CF5846C3F3132F47C11</t>
  </si>
  <si>
    <t>5BC2E64206B473F976AB9B5C641B035CEA8696DA74FFF93F8CF5846C3F3132F47C11</t>
  </si>
  <si>
    <t>연마지</t>
  </si>
  <si>
    <t>연마지, #120~180, 230*280mm</t>
  </si>
  <si>
    <t>5CEA86953A645F096C43F9DF66CA6536A4B94F</t>
  </si>
  <si>
    <t>5BC2E64206B473F976AB9B5C641B035CEA86953A645F096C43F9DF66CA6536A4B94F</t>
  </si>
  <si>
    <t>걸레받이용 페인트칠  붓칠 2회 노무비  M2     ( 호표 166 )</t>
  </si>
  <si>
    <t>5BC2E64206B473F976AB9AB56D65735B14667610C4A559A11F4A386A6F2B3C9FBE78</t>
  </si>
  <si>
    <t>5BC2E64206B473F976AB9AB56D65735B14667610C4A559A11F4A386A6F2B3C9FBC41</t>
  </si>
  <si>
    <t>5BC2E64206B473F976AB9AB56D65735AD8B63E3334B8C985C26A5B65D3001</t>
  </si>
  <si>
    <t>석고보드면 바탕만들기  줄퍼티 노무비  M2     ( 호표 167 )</t>
  </si>
  <si>
    <t>5BC2E653B9F48D89AE1787926B7CE35B14667610C4A559A11F4A386A6F2B3C9FBE78</t>
  </si>
  <si>
    <t>5BC2E653B9F48D89AE1787926B7CE35B14667610C4A559A11F4A386A6F2B3C9FBC41</t>
  </si>
  <si>
    <t>5BC2E653B9F48D89AE1787926B7CE35AD8B63E3334B8C985C26A5B65D3001</t>
  </si>
  <si>
    <t>con'c, mortar면 바탕만들기  내부 친환경 노무비  M2     ( 호표 168 )</t>
  </si>
  <si>
    <t>5BC2E653B9F48D89AE1436696C95935B14667610C4A559A11F4A386A6F2B3C9FBE78</t>
  </si>
  <si>
    <t>5BC2E653B9F48D89AE1436696C95935B14667610C4A559A11F4A386A6F2B3C9FBC41</t>
  </si>
  <si>
    <t>5BC2E653B9F48D89AE1436696C95935AD8B63E3334B8C985C26A5B65D3001</t>
  </si>
  <si>
    <t>수성페인트 롤러칠 재료비(20년 품셈기준)  내부, 2회, 친환경페인트(진품)  M2     ( 호표 169 )</t>
  </si>
  <si>
    <t>수성페인트</t>
  </si>
  <si>
    <t>수성페인트, 친환경(진품)</t>
  </si>
  <si>
    <t>5CEA8696DB0449B94C038FB16408633C23F8A1</t>
  </si>
  <si>
    <t>5BC2E6432D54C9A9A2FB2B5865C9035CEA8696DB0449B94C038FB16408633C23F8A1</t>
  </si>
  <si>
    <t>5BC2E6432D54C9A9A2FB2B5865C9035AD8B63E3334B8C985C26A5B65D3001</t>
  </si>
  <si>
    <t>수성페인트 롤러칠  2회 노무비  M2     ( 호표 170 )</t>
  </si>
  <si>
    <t>5BC2E6432D54C9A9A77C5FEE6D08035B14667610C4A559A11F4A386A6F2B3C9FBE78</t>
  </si>
  <si>
    <t>5BC2E6432D54C9A9A77C5FEE6D08035B14667610C4A559A11F4A386A6F2B3C9FBC41</t>
  </si>
  <si>
    <t>5BC2E6432D54C9A9A77C5FEE6D08035AD8B63E3334B8C985C26A5B65D3001</t>
  </si>
  <si>
    <t>석고보드면 바탕만들기  줄퍼티 친환경 노무비  M2     ( 호표 171 )</t>
  </si>
  <si>
    <t>5BC2E653B9F48D89AE17868A6BE0435B14667610C4A559A11F4A386A6F2B3C9FBE78</t>
  </si>
  <si>
    <t>5BC2E653B9F48D89AE17868A6BE0435B14667610C4A559A11F4A386A6F2B3C9FBC41</t>
  </si>
  <si>
    <t>5BC2E653B9F48D89AE17868A6BE0435AD8B63E3334B8C985C26A5B65D3001</t>
  </si>
  <si>
    <t>con'c, mortar면 바탕만들기  내천장 친환경 노무비  M2     ( 호표 172 )</t>
  </si>
  <si>
    <t>5BC2E653B9F48D89AE143540672E435B14667610C4A559A11F4A386A6F2B3C9FBE78</t>
  </si>
  <si>
    <t>5BC2E653B9F48D89AE143540672E435B14667610C4A559A11F4A386A6F2B3C9FBC41</t>
  </si>
  <si>
    <t>5BC2E653B9F48D89AE143540672E435AD8B63E3334B8C985C26A5B65E3002</t>
  </si>
  <si>
    <t>인력품의 20%</t>
  </si>
  <si>
    <t>5BC2E653B9F48D89AE143540672E435AD8B63E3334B8C985C26A5B65D3001</t>
  </si>
  <si>
    <t>수성페인트 롤러칠  천장 2회 노무비  M2     ( 호표 173 )</t>
  </si>
  <si>
    <t>5BC2E6432D54C9A9A0CE36296112A35B14667610C4A559A11F4A386A6F2B3C9FBE78</t>
  </si>
  <si>
    <t>5BC2E6432D54C9A9A0CE36296112A35B14667610C4A559A11F4A386A6F2B3C9FBC41</t>
  </si>
  <si>
    <t>5BC2E6432D54C9A9A0CE36296112A35AD8B63E3334B8C985C26A5B65E3002</t>
  </si>
  <si>
    <t>5BC2E6432D54C9A9A0CE36296112A35AD8B63E3334B8C985C26A5B65D3001</t>
  </si>
  <si>
    <t>에폭시 페인트칠 재료비(20년 품셈기준)  콘크리트, 시멘트 모르타르용  M2     ( 호표 174 )</t>
  </si>
  <si>
    <t>유니폭시 투명라이닝</t>
  </si>
  <si>
    <t>후막형 투명 에폭시 바닥마감재(2~3mm)</t>
  </si>
  <si>
    <t>5CEA8696DB0449B94C0038FE683E3434B39204</t>
  </si>
  <si>
    <t>5BC2E64A5B0472C9CC0C10566AE3B35CEA8696DB0449B94C0038FE683E3434B39204</t>
  </si>
  <si>
    <t>에폭시페인트</t>
  </si>
  <si>
    <t>EP1730 비철금속용 프라이머(회색)</t>
  </si>
  <si>
    <t>5CEA8696DB0449B94C0038FE683E3434B3932D</t>
  </si>
  <si>
    <t>5BC2E64A5B0472C9CC0C10566AE3B35CEA8696DB0449B94C0038FE683E3434B3932D</t>
  </si>
  <si>
    <t>에폭시계시너</t>
  </si>
  <si>
    <t>024</t>
  </si>
  <si>
    <t>5CEA8696DB044969CBEEC5CE6E53E3314425F0</t>
  </si>
  <si>
    <t>5BC2E64A5B0472C9CC0C10566AE3B35CEA8696DB044969CBEEC5CE6E53E3314425F0</t>
  </si>
  <si>
    <t>에폭시 코팅(롤러칠 노무비)  하도1회, 퍼티 및 연마, 에폭시 페인트 2회칠 기준  M2     ( 호표 175 )</t>
  </si>
  <si>
    <t>5BC2E64A5B0472C9CE3905866FEE435B14667610C4A559A11F4A386A6F2B3C9FBE78</t>
  </si>
  <si>
    <t>5BC2E64A5B0472C9CE3905866FEE435B14667610C4A559A11F4A386A6F2B3C9FBC41</t>
  </si>
  <si>
    <t>5BC2E64A5B0472C9CE3905866FEE435AD8B63E3334B8C985C26A5B65D3001</t>
  </si>
  <si>
    <t>에폭시 라이닝(레기칠 노무비)  하도1회, 퍼티 및 연마, 에폭시 페인트 2회칠 기준  M2     ( 호표 176 )</t>
  </si>
  <si>
    <t>5BC2E64A5B0472C9CD13022E6FEFB35B14667610C4A559A11F4A386A6F2B3C9FBE78</t>
  </si>
  <si>
    <t>5BC2E64A5B0472C9CD13022E6FEFB35B14667610C4A559A11F4A386A6F2B3C9FBC41</t>
  </si>
  <si>
    <t>5BC2E64A5B0472C9CD13022E6FEFB35AD8B63E3334B8C985C26A5B65D3001</t>
  </si>
  <si>
    <t>플레이트 콤팩터  1.5ton  HR     ( 호표 177 )</t>
  </si>
  <si>
    <t>5CD836B85EC4C189FE9095C967A0AB3235CF276F</t>
  </si>
  <si>
    <t>플레이트 콤팩터</t>
  </si>
  <si>
    <t>1.5ton</t>
  </si>
  <si>
    <t>호표 177</t>
  </si>
  <si>
    <t>5CD836B85EC4C189FE9095C967A0AB3235CF27</t>
  </si>
  <si>
    <t>5CD836B85EC4C189FE9095C967A0AB3235CF276F5CD836B85EC4C189FE9095C967A0AB3235CF27</t>
  </si>
  <si>
    <t>5CD836B85EC4C189FE9095C967A0AB3235CF276F5CCF961094045CE9792EC16F631354322A63B6</t>
  </si>
  <si>
    <t>주연료비의 20%</t>
  </si>
  <si>
    <t>5CD836B85EC4C189FE9095C967A0AB3235CF276F5AD8B63E3334B8C985C26A5B65D3001</t>
  </si>
  <si>
    <t>5CD836B85EC4C189FE9095C967A0AB3235CF276F5B14667610C4A559A11F4A386A6F2B3C9FB98F</t>
  </si>
  <si>
    <t>로더(타이어)  0.57㎥  HR     ( 호표 178 )</t>
  </si>
  <si>
    <t>5CD836B85EC4D25977E4F6EF60845437B620B8D0</t>
  </si>
  <si>
    <t>로더(타이어)</t>
  </si>
  <si>
    <t>0.57㎥</t>
  </si>
  <si>
    <t>호표 178</t>
  </si>
  <si>
    <t>5CD836B85EC4D25977E4F6EF60845437B620B8</t>
  </si>
  <si>
    <t>5CD836B85EC4D25977E4F6EF60845437B620B8D05CD836B85EC4D25977E4F6EF60845437B620B8</t>
  </si>
  <si>
    <t>5CD836B85EC4D25977E4F6EF60845437B620B8D05CCF961094045CE9792D3EB9618F4130108997</t>
  </si>
  <si>
    <t>주연료비의 44%</t>
  </si>
  <si>
    <t>5CD836B85EC4D25977E4F6EF60845437B620B8D05AD8B63E3334B8C985C26A5B65D3001</t>
  </si>
  <si>
    <t>5CD836B85EC4D25977E4F6EF60845437B620B8D05B14667610C4A559A11F4A386A6F2B3C9FB8E0</t>
  </si>
  <si>
    <t>물탱크(살수차)  5500L  HR     ( 호표 179 )</t>
  </si>
  <si>
    <t>5CD836B85EC4A509F1589FBE668DE53DD58D3F55</t>
  </si>
  <si>
    <t>물탱크(살수차)</t>
  </si>
  <si>
    <t>5500L</t>
  </si>
  <si>
    <t>호표 179</t>
  </si>
  <si>
    <t>5CD836B85EC4A509F1589FBE668DE53DD58D3F</t>
  </si>
  <si>
    <t>5CD836B85EC4A509F1589FBE668DE53DD58D3F555CD836B85EC4A509F1589FBE668DE53DD58D3F</t>
  </si>
  <si>
    <t>5CD836B85EC4A509F1589FBE668DE53DD58D3F555CCF961094045CE9792D3EB9618F4130108997</t>
  </si>
  <si>
    <t>주연료비의 30%</t>
  </si>
  <si>
    <t>5CD836B85EC4A509F1589FBE668DE53DD58D3F555AD8B63E3334B8C985C26A5B65D3001</t>
  </si>
  <si>
    <t>화물차운전사</t>
  </si>
  <si>
    <t>5B14667610C4A559A11F4A386A6F2B3C9FB8E1</t>
  </si>
  <si>
    <t>5CD836B85EC4A509F1589FBE668DE53DD58D3F555B14667610C4A559A11F4A386A6F2B3C9FB8E1</t>
  </si>
  <si>
    <t>아스팔트 피니셔  3m  HR     ( 호표 180 )</t>
  </si>
  <si>
    <t>5CD836B85EC4ECF9747E150A6E19A333202BA26C</t>
  </si>
  <si>
    <t>아스팔트 피니셔</t>
  </si>
  <si>
    <t>3m</t>
  </si>
  <si>
    <t>호표 180</t>
  </si>
  <si>
    <t>5CD836B85EC4ECF9747E150A6E19A333202BA2</t>
  </si>
  <si>
    <t>5CD836B85EC4ECF9747E150A6E19A333202BA26C5CD836B85EC4ECF9747E150A6E19A333202BA2</t>
  </si>
  <si>
    <t>5CD836B85EC4ECF9747E150A6E19A333202BA26C5CCF961094045CE9792D3EB9618F4130108997</t>
  </si>
  <si>
    <t>주연료비의 7%</t>
  </si>
  <si>
    <t>5CD836B85EC4ECF9747E150A6E19A333202BA26C5AD8B63E3334B8C985C26A5B65D3001</t>
  </si>
  <si>
    <t>5CD836B85EC4ECF9747E150A6E19A333202BA26C5B14667610C4A559A11F4A386A6F2B3C9FB8E0</t>
  </si>
  <si>
    <t>머캐덤 롤러(자주식)  10∼12ton  HR     ( 호표 181 )</t>
  </si>
  <si>
    <t>5CD836B85EC4C1E9058970FB6FF8573B08B21B13</t>
  </si>
  <si>
    <t>머캐덤 롤러(자주식)</t>
  </si>
  <si>
    <t>10∼12ton</t>
  </si>
  <si>
    <t>호표 181</t>
  </si>
  <si>
    <t>5CD836B85EC4C1E9058970FB6FF8573B08B21B</t>
  </si>
  <si>
    <t>5CD836B85EC4C1E9058970FB6FF8573B08B21B135CD836B85EC4C1E9058970FB6FF8573B08B21B</t>
  </si>
  <si>
    <t>5CD836B85EC4C1E9058970FB6FF8573B08B21B135CCF961094045CE9792D3EB9618F4130108997</t>
  </si>
  <si>
    <t>주연료비의 18%</t>
  </si>
  <si>
    <t>5CD836B85EC4C1E9058970FB6FF8573B08B21B135AD8B63E3334B8C985C26A5B65D3001</t>
  </si>
  <si>
    <t>5CD836B85EC4C1E9058970FB6FF8573B08B21B135B14667610C4A559A11F4A386A6F2B3C9FB8E0</t>
  </si>
  <si>
    <t>타이어 롤러(자주식)  8∼15ton  HR     ( 호표 182 )</t>
  </si>
  <si>
    <t>5CD836B85EC4C1B9B1B642216E25083444166B1C</t>
  </si>
  <si>
    <t>타이어 롤러(자주식)</t>
  </si>
  <si>
    <t>8∼15ton</t>
  </si>
  <si>
    <t>호표 182</t>
  </si>
  <si>
    <t>5CD836B85EC4C1B9B1B642216E25083444166B</t>
  </si>
  <si>
    <t>5CD836B85EC4C1B9B1B642216E25083444166B1C5CD836B85EC4C1B9B1B642216E25083444166B</t>
  </si>
  <si>
    <t>5CD836B85EC4C1B9B1B642216E25083444166B1C5CCF961094045CE9792D3EB9618F4130108997</t>
  </si>
  <si>
    <t>주연료비의 23%</t>
  </si>
  <si>
    <t>5CD836B85EC4C1B9B1B642216E25083444166B1C5AD8B63E3334B8C985C26A5B65D3001</t>
  </si>
  <si>
    <t>5CD836B85EC4C1B9B1B642216E25083444166B1C5B14667610C4A559A11F4A386A6F2B3C9FB8E0</t>
  </si>
  <si>
    <t>탠덤롤러(자주식)  5∼8ton  HR     ( 호표 183 )</t>
  </si>
  <si>
    <t>5CD836B85EC4C1D97E3BED4061ACAE3B406C7854</t>
  </si>
  <si>
    <t>탠덤롤러(자주식)</t>
  </si>
  <si>
    <t>5∼8ton</t>
  </si>
  <si>
    <t>호표 183</t>
  </si>
  <si>
    <t>5CD836B85EC4C1D97E3BED4061ACAE3B406C78</t>
  </si>
  <si>
    <t>5CD836B85EC4C1D97E3BED4061ACAE3B406C78545CD836B85EC4C1D97E3BED4061ACAE3B406C78</t>
  </si>
  <si>
    <t>5CD836B85EC4C1D97E3BED4061ACAE3B406C78545CCF961094045CE9792D3EB9618F4130108997</t>
  </si>
  <si>
    <t>5CD836B85EC4C1D97E3BED4061ACAE3B406C78545AD8B63E3334B8C985C26A5B65D3001</t>
  </si>
  <si>
    <t>5CD836B85EC4C1D97E3BED4061ACAE3B406C78545B14667610C4A559A11F4A386A6F2B3C9FB8E0</t>
  </si>
  <si>
    <t>물탱크(살수차)  16000L  HR     ( 호표 184 )</t>
  </si>
  <si>
    <t>5CD836B85EC4A509F1589FBF672810379843EDA8</t>
  </si>
  <si>
    <t>16000L</t>
  </si>
  <si>
    <t>호표 184</t>
  </si>
  <si>
    <t>5CD836B85EC4A509F1589FBF672810379843ED</t>
  </si>
  <si>
    <t>5CD836B85EC4A509F1589FBF672810379843EDA85CD836B85EC4A509F1589FBF672810379843ED</t>
  </si>
  <si>
    <t>5CD836B85EC4A509F1589FBF672810379843EDA85CCF961094045CE9792D3EB9618F4130108997</t>
  </si>
  <si>
    <t>5CD836B85EC4A509F1589FBF672810379843EDA85AD8B63E3334B8C985C26A5B65D3001</t>
  </si>
  <si>
    <t>5CD836B85EC4A509F1589FBF672810379843EDA85B14667610C4A559A11F4A386A6F2B3C9FB8E1</t>
  </si>
  <si>
    <t>아스팔트 스프레이어  400L  HR     ( 호표 185 )</t>
  </si>
  <si>
    <t>5CD836B85EC4EC99EFAEF42B617A5B3E8634F83D</t>
  </si>
  <si>
    <t>아스팔트 스프레이어</t>
  </si>
  <si>
    <t>400L</t>
  </si>
  <si>
    <t>호표 185</t>
  </si>
  <si>
    <t>5CD836B85EC4EC99EFAEF42B617A5B3E8634F8</t>
  </si>
  <si>
    <t>5CD836B85EC4EC99EFAEF42B617A5B3E8634F83D5CD836B85EC4EC99EFAEF42B617A5B3E8634F8</t>
  </si>
  <si>
    <t>5CD836B85EC4EC99EFAEF42B617A5B3E8634F83D5CCF961094045CE9792EC16F631354322A63B6</t>
  </si>
  <si>
    <t>주연료비의 6%</t>
  </si>
  <si>
    <t>5CD836B85EC4EC99EFAEF42B617A5B3E8634F83D5AD8B63E3334B8C985C26A5B65D3001</t>
  </si>
  <si>
    <t>5CD836B85EC4EC99EFAEF42B617A5B3E8634F83D5B14667610C4A559A11F4A386A6F2B3C9FB98F</t>
  </si>
  <si>
    <t>트럭탑재형 크레인  5ton  HR     ( 호표 186 )</t>
  </si>
  <si>
    <t>5CD836B85EC4FD595FC0BDC364711C3A91DC5A36</t>
  </si>
  <si>
    <t>트럭탑재형 크레인</t>
  </si>
  <si>
    <t>5ton</t>
  </si>
  <si>
    <t>호표 186</t>
  </si>
  <si>
    <t>5CD836B85EC4FD595FC0BDC364711C3A91DC5A</t>
  </si>
  <si>
    <t>5CD836B85EC4FD595FC0BDC364711C3A91DC5A365CD836B85EC4FD595FC0BDC364711C3A91DC5A</t>
  </si>
  <si>
    <t>5CD836B85EC4FD595FC0BDC364711C3A91DC5A365CCF961094045CE9792D3EB9618F4130108997</t>
  </si>
  <si>
    <t>5CD836B85EC4FD595FC0BDC364711C3A91DC5A365AD8B63E3334B8C985C26A5B65D3001</t>
  </si>
  <si>
    <t>5CD836B85EC4FD595FC0BDC364711C3A91DC5A365B14667610C4A559A11F4A386A6F2B3C9FB8E1</t>
  </si>
  <si>
    <t>굴삭기(무한궤도)  0.6㎥  HR     ( 호표 187 )</t>
  </si>
  <si>
    <t>5CD836B85EC4D24950DDE106674ACB369B400B5A</t>
  </si>
  <si>
    <t>0.6㎥</t>
  </si>
  <si>
    <t>호표 187</t>
  </si>
  <si>
    <t>5CD836B85EC4D24950DDE106674ACB369B400B</t>
  </si>
  <si>
    <t>5CD836B85EC4D24950DDE106674ACB369B400B5A5CD836B85EC4D24950DDE106674ACB369B400B</t>
  </si>
  <si>
    <t>5CD836B85EC4D24950DDE106674ACB369B400B5A5CCF961094045CE9792D3EB9618F4130108997</t>
  </si>
  <si>
    <t>5CD836B85EC4D24950DDE106674ACB369B400B5A5AD8B63E3334B8C985C26A5B65D3001</t>
  </si>
  <si>
    <t>5CD836B85EC4D24950DDE106674ACB369B400B5A5B14667610C4A559A11F4A386A6F2B3C9FB8E0</t>
  </si>
  <si>
    <t>나무 높이에 의한 식재  H:1.0~1.5m/인력  주     ( 호표 188 )</t>
  </si>
  <si>
    <t>조경공</t>
  </si>
  <si>
    <t>5B14667610C4A559A11F4A386A6F2B3C9FBF10</t>
  </si>
  <si>
    <t>5BE696F82E542A59791007D763D1335B14667610C4A559A11F4A386A6F2B3C9FBF10</t>
  </si>
  <si>
    <t>5BE696F82E542A59791007D763D1335B14667610C4A559A11F4A386A6F2B3C9FBC41</t>
  </si>
  <si>
    <t>나무 높이에 의한 식재  H:1.6~2.0m/인력  주     ( 호표 189 )</t>
  </si>
  <si>
    <t>5BE696F82E542A59791007D763D1235B14667610C4A559A11F4A386A6F2B3C9FBF10</t>
  </si>
  <si>
    <t>5BE696F82E542A59791007D763D1235B14667610C4A559A11F4A386A6F2B3C9FBC41</t>
  </si>
  <si>
    <t>나무 높이에 의한 식재  H:3.1~3.5m/인력  주     ( 호표 190 )</t>
  </si>
  <si>
    <t>5BE696F82E542A59791007D763D1735B14667610C4A559A11F4A386A6F2B3C9FBF10</t>
  </si>
  <si>
    <t>5BE696F82E542A59791007D763D1735B14667610C4A559A11F4A386A6F2B3C9FBC41</t>
  </si>
  <si>
    <t>나무 높이에 의한 식재  H:2.1~2.5m/인력  주     ( 호표 191 )</t>
  </si>
  <si>
    <t>5BE696F82E542A59791007D763D1535B14667610C4A559A11F4A386A6F2B3C9FBF10</t>
  </si>
  <si>
    <t>5BE696F82E542A59791007D763D1535B14667610C4A559A11F4A386A6F2B3C9FBC41</t>
  </si>
  <si>
    <t>관목식재/군식  0.3m 미만  주     ( 호표 192 )</t>
  </si>
  <si>
    <t>5BE696F82F744CC978035E436951535B14667610C4A559A11F4A386A6F2B3C9FBF10</t>
  </si>
  <si>
    <t>5BE696F82F744CC978035E436951535B14667610C4A559A11F4A386A6F2B3C9FBC41</t>
  </si>
  <si>
    <t>잔디 붙임/줄떼    M2     ( 호표 193 )</t>
  </si>
  <si>
    <t>5BE696F828C474A93F3966816C75835B14667610C4A559A11F4A386A6F2B3C9FBF10</t>
  </si>
  <si>
    <t>5BE696F828C474A93F3966816C75835B14667610C4A559A11F4A386A6F2B3C9FBC41</t>
  </si>
  <si>
    <t>텍스, 합판 철거(천장)  해체재 재사용 안 함  M2     ( 호표 194 )</t>
  </si>
  <si>
    <t>5BC316F5E5A41D9946B1AD9568C3935B14667610C4A559A11F4A386A6F2B3C9FBE72</t>
  </si>
  <si>
    <t>5BC316F5E5A41D9946B1AD9568C3935B14667610C4A559A11F4A386A6F2B3C9FBC41</t>
  </si>
  <si>
    <t>보도블럭철거.    m2     ( 호표 195 )</t>
  </si>
  <si>
    <t>5BC316F5E75420A9D44857FF6AEC235B14667610C4A559A11F4A386A6F2B3C9FBC41</t>
  </si>
  <si>
    <t>커터(콘크리트 및 아스팔트용)  320∼400mm  HR     ( 호표 196 )</t>
  </si>
  <si>
    <t>5CD836B85EC494F92B1D78906333513F54E6D6</t>
  </si>
  <si>
    <t>5CD836B85EC494F92B1D78906333513F54E6D6475CD836B85EC494F92B1D78906333513F54E6D6</t>
  </si>
  <si>
    <t>5CD836B85EC494F92B1D78906333513F54E6D6475CCF961094045CE9792EC16F631354322A63B6</t>
  </si>
  <si>
    <t>5CD836B85EC494F92B1D78906333513F54E6D6475AD8B63E3334B8C985C26A5B65D3001</t>
  </si>
  <si>
    <t>5CD836B85EC494F92B1D78906333513F54E6D6475B14667610C4A559A11F4A386A6F2B3C9FB98F</t>
  </si>
  <si>
    <t>소형브레이커(공압식)  1.3㎥/min  HR     ( 호표 197 )</t>
  </si>
  <si>
    <t>5CD836B85EC48A69F0E4307664731D36DCA4C4</t>
  </si>
  <si>
    <t>5CD836B85EC48A69F0E4307664731D36DCA4C4845CD836B85EC48A69F0E4307664731D36DCA4C4</t>
  </si>
  <si>
    <t>공기압축기(이동식)  3.5㎥/min  HR     ( 호표 198 )</t>
  </si>
  <si>
    <t>5CD836B85EC48A69F18E0E7E61C428361BD1BD</t>
  </si>
  <si>
    <t>5CD836B85EC48A69F18E0E7E61C428361BD1BD675CD836B85EC48A69F18E0E7E61C428361BD1BD</t>
  </si>
  <si>
    <t>5CD836B85EC48A69F18E0E7E61C428361BD1BD675CCF961094045CE9792D3EB9618F4130108997</t>
  </si>
  <si>
    <t>주연료비의 16%</t>
  </si>
  <si>
    <t>5CD836B85EC48A69F18E0E7E61C428361BD1BD675AD8B63E3334B8C985C26A5B65D3001</t>
  </si>
  <si>
    <t>5CD836B85EC48A69F18E0E7E61C428361BD1BD675B14667610C4A559A11F4A386A6F2B3C9FB8E0</t>
  </si>
  <si>
    <t>리노륨 철거  바닥 및 수장 부분  M2     ( 호표 199 )</t>
  </si>
  <si>
    <t>5BC316F5ECD425698A4CC5766249B35B14667610C4A559A11F4A386A6F2B3C9FBC41</t>
  </si>
  <si>
    <t>중 기 단 가 목 록</t>
  </si>
  <si>
    <t>비    고</t>
  </si>
  <si>
    <t>START</t>
  </si>
  <si>
    <t>중 기 단 가 산 출 서</t>
  </si>
  <si>
    <t>산    출    내    역</t>
  </si>
  <si>
    <t>코드</t>
  </si>
  <si>
    <t>품명</t>
  </si>
  <si>
    <t>규격</t>
  </si>
  <si>
    <t xml:space="preserve">터파기/토사  보통, 0.7M3(굴삭기)  M3  ( 산근 1 ) </t>
  </si>
  <si>
    <t>C</t>
  </si>
  <si>
    <t xml:space="preserve"> 굴삭기(무한궤도),0.7㎥ M3   </t>
  </si>
  <si>
    <t>C!</t>
  </si>
  <si>
    <t xml:space="preserve">'굴삭기(무한궤도),0.7㎥ M3'  </t>
  </si>
  <si>
    <t xml:space="preserve"> </t>
  </si>
  <si>
    <t xml:space="preserve">Q1  바켓용량(M3)  =0.70   </t>
  </si>
  <si>
    <t>q1 '바켓용량(M3)' =0.70</t>
  </si>
  <si>
    <t xml:space="preserve">K   바켓계수(양호1.1,보통0.90,불량0.70,파쇄암0.55) = 0.90   </t>
  </si>
  <si>
    <t>k  '바켓계수(양호1.1,보통0.90,불량0.70,파쇄암0.55)'= 0.90</t>
  </si>
  <si>
    <t xml:space="preserve">F   토량환산계수(1/L) = 1/1.25= 0.8 </t>
  </si>
  <si>
    <t>f  '토량환산계수(1/L)'= 1/1.25=?</t>
  </si>
  <si>
    <t xml:space="preserve">E1  터파기에 대하여 -0.05 =0.05    </t>
  </si>
  <si>
    <t xml:space="preserve">E1 '터파기에 대하여 -0.05'=0.05 </t>
  </si>
  <si>
    <t xml:space="preserve">E   작업효율사질토(양호0.85,보통0.70,불량0.55) = 0.70-E1= 0.65 </t>
  </si>
  <si>
    <t>E  '작업효율사질토(양호0.85,보통0.70,불량0.55)'= 0.70-E1=?</t>
  </si>
  <si>
    <t xml:space="preserve">CM  1회 싸이클시간(135˚SEC) =20   </t>
  </si>
  <si>
    <t>Cm '1회 싸이클시간(135˚SEC)'=20</t>
  </si>
  <si>
    <t xml:space="preserve">Q   시간당 작업량 (M3/HR) = 3600*Q1*K*F*E/CM= 58.968 </t>
  </si>
  <si>
    <t>Q  '시간당 작업량 (M3/Hr)'= 3600*q1*k*f*E/Cm=?</t>
  </si>
  <si>
    <t xml:space="preserve"> 재료비:  17368 / 58.968 = 294.5 </t>
  </si>
  <si>
    <t>'재료비:' ~00000201007000000.M~ / {Q} =?MA+</t>
  </si>
  <si>
    <t xml:space="preserve"> 노무비:  44299 / 58.968 = 751.2 </t>
  </si>
  <si>
    <t>'노무비:' ~00000201007000000.L~ / {Q} =?LA+</t>
  </si>
  <si>
    <t xml:space="preserve"> 경  비:  21780 / 58.968 = 369.3 </t>
  </si>
  <si>
    <t>'경  비:' ~00000201007000000.E~ / {Q} =?EQ+</t>
  </si>
  <si>
    <t xml:space="preserve">  소  계    </t>
  </si>
  <si>
    <t>&gt;'소  계'</t>
  </si>
  <si>
    <t xml:space="preserve">  총  계</t>
  </si>
  <si>
    <t xml:space="preserve">잔토처리/토사  10km, 0.7M3(굴삭기)+15톤(덤프)  M3  ( 산근 2 ) </t>
  </si>
  <si>
    <t xml:space="preserve">  굴삭기(유압식백호우)(0.7M3/HR)   []    품셈 11 - 3 </t>
  </si>
  <si>
    <t xml:space="preserve"> '굴삭기(유압식백호우)(0.7M3/HR)' '[00000201007000000]'  '품셈 11 - 3'</t>
  </si>
  <si>
    <t xml:space="preserve"> a  바켓용량  =0.7   </t>
  </si>
  <si>
    <t xml:space="preserve"> a '바켓용량' =0.7</t>
  </si>
  <si>
    <t xml:space="preserve"> k  바켓계수 =0.9   </t>
  </si>
  <si>
    <t xml:space="preserve"> k '바켓계수'=0.9</t>
  </si>
  <si>
    <t xml:space="preserve"> f  토량환산계수 =0.851   </t>
  </si>
  <si>
    <t xml:space="preserve"> f '토량환산계수'=0.851</t>
  </si>
  <si>
    <t xml:space="preserve"> E  작업효율 = 0.6   </t>
  </si>
  <si>
    <t xml:space="preserve"> E '작업효율'= 0.6</t>
  </si>
  <si>
    <t xml:space="preserve"> CM 1회 싸이클시간(135˚) =20   </t>
  </si>
  <si>
    <t xml:space="preserve"> Cm'1회 싸이클시간(135˚)'=20</t>
  </si>
  <si>
    <t xml:space="preserve"> Q  시간당 작업량 (M3/HR) = 3600*A*K*F*E/CM = 57.902 </t>
  </si>
  <si>
    <t xml:space="preserve"> Q '시간당 작업량 (M3/Hr)'= 3600*a*k*f*E/Cm =?</t>
  </si>
  <si>
    <t xml:space="preserve"> 재료비:  17368 / 57.902 = 299.9 </t>
  </si>
  <si>
    <t>'재료비:' ~00000201007000000.M~ / {Q} =?MA</t>
  </si>
  <si>
    <t xml:space="preserve"> 노무비:  44299 / 57.902 = 765 </t>
  </si>
  <si>
    <t>'노무비:' ~00000201007000000.L~ / {Q} =?LA</t>
  </si>
  <si>
    <t xml:space="preserve"> 경  비:  21780 / 57.902 = 376.1 </t>
  </si>
  <si>
    <t>'경  비:' ~00000201007000000.E~ / {Q} =?EQ</t>
  </si>
  <si>
    <t xml:space="preserve">  담프트럭(15톤/HR)   []   품셈 11-8 </t>
  </si>
  <si>
    <t xml:space="preserve"> '담프트럭(15톤/HR)' '[00000602015000000]' '품셈 11-8'</t>
  </si>
  <si>
    <t xml:space="preserve"> T   적재용량  =15   </t>
  </si>
  <si>
    <t xml:space="preserve"> T  '적재용량' =15</t>
  </si>
  <si>
    <t xml:space="preserve"> r1  토석의 단위중량  =1.7   </t>
  </si>
  <si>
    <t xml:space="preserve"> r1 '토석의 단위중량' =1.7</t>
  </si>
  <si>
    <t xml:space="preserve"> L   토량 환산율  =1.175   </t>
  </si>
  <si>
    <t xml:space="preserve"> L  '토량 환산율' =1.175</t>
  </si>
  <si>
    <t xml:space="preserve"> f   토량 환산계수  =1   </t>
  </si>
  <si>
    <t xml:space="preserve"> f  '토량 환산계수' =1</t>
  </si>
  <si>
    <t xml:space="preserve"> E   작업효율  =0.9   </t>
  </si>
  <si>
    <t xml:space="preserve"> E  '작업효율' =0.9</t>
  </si>
  <si>
    <t xml:space="preserve"> A   1회 적재량  =T/r1*L = 10.3676 </t>
  </si>
  <si>
    <t xml:space="preserve"> A  '1회 적재량' =T/r1*L =?</t>
  </si>
  <si>
    <t xml:space="preserve"> T2  왕복시간  =10/35*60*2 = 34.2857 </t>
  </si>
  <si>
    <t xml:space="preserve"> T2 '왕복시간' =10/35*60*2 =?</t>
  </si>
  <si>
    <t xml:space="preserve"> T3  적하시간  =1.05   </t>
  </si>
  <si>
    <t xml:space="preserve"> T3 '적하시간' =1.05</t>
  </si>
  <si>
    <t xml:space="preserve"> T4  적재대기시간  =0.42   </t>
  </si>
  <si>
    <t xml:space="preserve"> T4 '적재대기시간' =0.42</t>
  </si>
  <si>
    <t xml:space="preserve"> T5  적재함덮개설치및해체  =3.77   </t>
  </si>
  <si>
    <t xml:space="preserve"> T5 '적재함덮개설치및해체' =3.77</t>
  </si>
  <si>
    <t xml:space="preserve"> K   바켓계수  =0.9   </t>
  </si>
  <si>
    <t xml:space="preserve"> K  '바켓계수' =0.9</t>
  </si>
  <si>
    <t xml:space="preserve"> Es  적재기계의 작업효율  =0.6   </t>
  </si>
  <si>
    <t xml:space="preserve"> Es '적재기계의 작업효율' =0.6</t>
  </si>
  <si>
    <t xml:space="preserve">  N   덤프트럭 소요 적재회수  =A/(0.7*K)  = 16.46 </t>
  </si>
  <si>
    <t xml:space="preserve">  n  '덤프트럭 소요 적재회수' =A/(0.7*K)  =?</t>
  </si>
  <si>
    <t xml:space="preserve"> Cms 적재기계 1회 싸이클시간  =21   </t>
  </si>
  <si>
    <t xml:space="preserve"> Cms'적재기계 1회 싸이클시간' =21</t>
  </si>
  <si>
    <t xml:space="preserve"> CM  1회 싸이클 시간  =CMS*N/(60*ES)+T2+T3+T4+T5 = 49.127 </t>
  </si>
  <si>
    <t xml:space="preserve"> Cm '1회 싸이클 시간' =Cms*n/(60*Es)+T2+T3+T4+T5 =?</t>
  </si>
  <si>
    <t xml:space="preserve"> Q   시간당 작업량(M3/HR)  =60*A*F*E/CM = 11.396 </t>
  </si>
  <si>
    <t xml:space="preserve"> Q  '시간당 작업량(M3/HR)' =60*A*f*E/Cm =?</t>
  </si>
  <si>
    <t xml:space="preserve"> 재료비:  26928 / 11.396 = 2362.9 </t>
  </si>
  <si>
    <t>'재료비:' ~00000602015000000.M~ / {Q} =?MA+</t>
  </si>
  <si>
    <t xml:space="preserve"> 노무비:  44299 / 11.396 = 3887.2 </t>
  </si>
  <si>
    <t>'노무비:' ~00000602015000000.L~ / {Q} =?LA+</t>
  </si>
  <si>
    <t xml:space="preserve"> 경  비:  18784 / 11.396 = 1648.2 </t>
  </si>
  <si>
    <t>'경  비:' ~00000602015000000.E~ / {Q} =?EQ+</t>
  </si>
  <si>
    <t xml:space="preserve">   합 계    </t>
  </si>
  <si>
    <t>&gt;&gt;'합 계'</t>
  </si>
  <si>
    <t xml:space="preserve">되메우기/토사, 두께15cm  보통, 0.7M3(굴삭기)+80kg(래머)  M3  ( 산근 3 ) </t>
  </si>
  <si>
    <t xml:space="preserve"> 1.굴삭기 (무한궤도)0.7㎥M3  </t>
  </si>
  <si>
    <t>'1.굴삭기 (무한궤도)0.7㎥M3 '</t>
  </si>
  <si>
    <t xml:space="preserve">Q1  바켓용량(M3) = 0.7   </t>
  </si>
  <si>
    <t>q1 '바켓용량(M3)'= 0.7</t>
  </si>
  <si>
    <t xml:space="preserve">k   바켓계수 = 1.1   </t>
  </si>
  <si>
    <t>k  '바켓계수'= 1.1</t>
  </si>
  <si>
    <t xml:space="preserve">L1  흐트러진상태  =1.25   </t>
  </si>
  <si>
    <t>L1 '흐트러진상태' =1.25</t>
  </si>
  <si>
    <t xml:space="preserve">C   다져진상태 =0.875   </t>
  </si>
  <si>
    <t>C  '다져진상태'=0.875</t>
  </si>
  <si>
    <t xml:space="preserve">F   토량환산계(C/L) =C/L1= 0.7 </t>
  </si>
  <si>
    <t>f  '토량환산계(C/L)'=C/L1=?</t>
  </si>
  <si>
    <t xml:space="preserve">E   작업효율(양호0.9,보통0.75,불량0.6) = 0.75   </t>
  </si>
  <si>
    <t>E  '작업효율(양호0.9,보통0.75,불량0.6)'= 0.75</t>
  </si>
  <si>
    <t xml:space="preserve">CM  1회 싸이클시간(90˚SEC) =18   </t>
  </si>
  <si>
    <t>Cm '1회 싸이클시간(90˚sec)'=18</t>
  </si>
  <si>
    <t xml:space="preserve">Q   시간당 작업량 (M3/HR) = 3600*Q1*K*F*E/CM= 80.85 </t>
  </si>
  <si>
    <t xml:space="preserve"> 재료비:  17368 / 80.85 = 214.8 </t>
  </si>
  <si>
    <t xml:space="preserve"> 노무비:  44299 / 80.85 = 547.9 </t>
  </si>
  <si>
    <t xml:space="preserve"> 경  비:  21780 / 80.85 = 269.3 </t>
  </si>
  <si>
    <t xml:space="preserve"> 2.래머,80kg </t>
  </si>
  <si>
    <t>'2.래머,80kg'</t>
  </si>
  <si>
    <t xml:space="preserve">A   1회당 유호 다짐면적(M2)  =0.28*0.33= 0.0924 </t>
  </si>
  <si>
    <t>A  '1회당 유호 다짐면적(M2)' =0.28*0.33=?</t>
  </si>
  <si>
    <t xml:space="preserve">N   1시간당 타격회수(회/HR)  =36000   </t>
  </si>
  <si>
    <t>N  '1시간당 타격회수(회/HR)' =36000</t>
  </si>
  <si>
    <t xml:space="preserve">H   다짐두께(M)  =0.15   </t>
  </si>
  <si>
    <t>H  '다짐두께(M)' =0.15</t>
  </si>
  <si>
    <t xml:space="preserve">F   토량환산계(L1/L1) =L1/L1= 1 </t>
  </si>
  <si>
    <t>f  '토량환산계(L1/L1)'=L1/L1=?</t>
  </si>
  <si>
    <t xml:space="preserve">E   작업효율(양호0.7,보통0.5,불량0.3) = 0.5   </t>
  </si>
  <si>
    <t>E  '작업효율(양호0.7,보통0.5,불량0.3)'= 0.5</t>
  </si>
  <si>
    <t xml:space="preserve">P   중복 다짐회수(회)  =57   </t>
  </si>
  <si>
    <t>P  '중복 다짐회수(회)' =57</t>
  </si>
  <si>
    <t xml:space="preserve">Q   시간당 작업량(M3/HR)  =A*N*H*F*E/P= 4.377 </t>
  </si>
  <si>
    <t>Q  '시간당 작업량(M3/HR)' =A*N*H*f*E/P=?</t>
  </si>
  <si>
    <t xml:space="preserve"> 재료비:  1047 / 4.377 = 239.2 </t>
  </si>
  <si>
    <t>'재료비:' ~00001630008000000.M~ / {Q} =?MA+</t>
  </si>
  <si>
    <t xml:space="preserve"> 노무비:  28571 / 4.377 = 6527.5 </t>
  </si>
  <si>
    <t>'노무비:' ~00001630008000000.L~ / {Q} =?LA+</t>
  </si>
  <si>
    <t xml:space="preserve"> 경  비:  457 / 4.377 = 104.4 </t>
  </si>
  <si>
    <t>'경  비:' ~00001630008000000.E~ / {Q} =?EQ+</t>
  </si>
  <si>
    <t xml:space="preserve">   합  계    </t>
  </si>
  <si>
    <t>&gt;&gt;'합  계'</t>
  </si>
  <si>
    <t xml:space="preserve">무근콘트리트펌프차타설(진동기無)  100m3 미만, 슬럼프 8~12cm, 양호  회  ( 산근 4 ) </t>
  </si>
  <si>
    <t xml:space="preserve"> ※[] </t>
  </si>
  <si>
    <t>'※[1.시설유형(양호):매트기초 등 적용]'</t>
  </si>
  <si>
    <t xml:space="preserve">   [] </t>
  </si>
  <si>
    <t>'  [2.펌프차: 32m 적용]'</t>
  </si>
  <si>
    <t xml:space="preserve">   []  </t>
  </si>
  <si>
    <t xml:space="preserve">'  [3.믹서트럭진입조건(양호) 적용]' </t>
  </si>
  <si>
    <t>'  [※1.2.3 및 각종조건 타설 환경에 따라 변경사용 요망]'</t>
  </si>
  <si>
    <t xml:space="preserve">'  [압송관 필요시 "별산"] </t>
  </si>
  <si>
    <t xml:space="preserve">A  타설량 =7  M3    </t>
  </si>
  <si>
    <t>A '타설량'=7 'M3'</t>
  </si>
  <si>
    <t xml:space="preserve">FT 기준시간(슬럼프 8~12CM:무근1.15,철근1.35) =1.15 MIN     </t>
  </si>
  <si>
    <t xml:space="preserve">FT'기준시간(슬럼프 8~12CM:무근1.15,철근1.35)'=1.15'min' </t>
  </si>
  <si>
    <t xml:space="preserve">N  펌프차 이동횟수 =0    </t>
  </si>
  <si>
    <t xml:space="preserve">N '펌프차 이동횟수'=0 </t>
  </si>
  <si>
    <t xml:space="preserve">F1 시설유형(양호1.0,보통1.20,불량1.4,매우불량4.0) =1.0   </t>
  </si>
  <si>
    <t>f1'시설유형(양호1.0,보통1.20,불량1.4,매우불량4.0)'=1.0</t>
  </si>
  <si>
    <t xml:space="preserve">F2 믹서트럭 진입조건(양호1.0,보통1.20,불량1.40) =1.0    </t>
  </si>
  <si>
    <t xml:space="preserve">f2'믹서트럭 진입조건(양호1.0,보통1.20,불량1.40)'=1.0 </t>
  </si>
  <si>
    <t xml:space="preserve">t1 펌프차 셋팅 =20  min    </t>
  </si>
  <si>
    <t>t1'펌프차 셋팅'=20 'min'</t>
  </si>
  <si>
    <t xml:space="preserve">t2 펌프차 마감 =20  min    </t>
  </si>
  <si>
    <t>t2'펌프차 마감'=20 'min'</t>
  </si>
  <si>
    <t xml:space="preserve">t3 펌프차 이동 및 재셋팅  =30*N = 0 </t>
  </si>
  <si>
    <t xml:space="preserve">t3'펌프차 이동 및 재셋팅' =30*N =? 'min/회당' </t>
  </si>
  <si>
    <t xml:space="preserve">T4 펌프차 타설(기준시간×F1×F2×타설량) =FT*F1*F2*A= 8.05 </t>
  </si>
  <si>
    <t>t4'펌프차 타설(기준시간×f1×f2×타설량)'=FT*f1*f2*A=?</t>
  </si>
  <si>
    <t xml:space="preserve">F  작업계수 =0.7    </t>
  </si>
  <si>
    <t xml:space="preserve">F '작업계수'=0.7 </t>
  </si>
  <si>
    <t xml:space="preserve">TC 콘크리트펌프차 운전시간  =(T1+T2+T3+T4)/F= 68.6428 </t>
  </si>
  <si>
    <t xml:space="preserve">Tc'콘크리트펌프차 운전시간' =(t1+t2+t3+t4)/F=? </t>
  </si>
  <si>
    <t xml:space="preserve">Tb 인력에 의한 타설준비 및 마무리 시간  =25  min    </t>
  </si>
  <si>
    <t>Tb'인력에 의한 타설준비 및 마무리 시간' =25 'min'</t>
  </si>
  <si>
    <t xml:space="preserve">T  전체작업소요시간  = Tc+Tb = 93.6428 </t>
  </si>
  <si>
    <t xml:space="preserve">T '전체작업소요시간' = Tc+Tb =? </t>
  </si>
  <si>
    <t xml:space="preserve">TT 작업소요시간(MIN/M3)  = T/A= 13.3775 </t>
  </si>
  <si>
    <t>TT'작업소요시간(min/M3)' = T/A=?</t>
  </si>
  <si>
    <t xml:space="preserve">Q   시간당 작업작업량(회/HR) =60/T= 0.641 </t>
  </si>
  <si>
    <t xml:space="preserve">Q  '시간당 작업작업량(회/HR)'=60/T=? </t>
  </si>
  <si>
    <t xml:space="preserve"> ◈배치인원</t>
  </si>
  <si>
    <t>'◈배치인원</t>
  </si>
  <si>
    <t xml:space="preserve"> 1.인원   </t>
  </si>
  <si>
    <t xml:space="preserve">'1.인원 ' </t>
  </si>
  <si>
    <t xml:space="preserve"> []=0, [2]=0, [3]=0     </t>
  </si>
  <si>
    <t xml:space="preserve"> [1]=0, [2]=0, [3]=0  </t>
  </si>
  <si>
    <t xml:space="preserve"> 콘크리트공 (5-1)인/8HR*작업시간 </t>
  </si>
  <si>
    <t>'콘크리트공 (5-1)인/8HR*작업시간'</t>
  </si>
  <si>
    <t xml:space="preserve"> 노무비:  215145*4/8/0.641 = 167819.8 </t>
  </si>
  <si>
    <t xml:space="preserve">'노무비:' ~L001010101000013.L~*4/8/{Q} =?LA+:LA1 </t>
  </si>
  <si>
    <t xml:space="preserve"> 특별인부 (2-1)인/8HR*작업시간 </t>
  </si>
  <si>
    <t>'특별인부 (2-1)인/8HR*작업시간'</t>
  </si>
  <si>
    <t xml:space="preserve"> 노무비:  179203*1/8/0.641 = 34945.9 </t>
  </si>
  <si>
    <t xml:space="preserve">'노무비:' ~L001010101000003.L~*1/8/{Q} =?LA+:LA2 </t>
  </si>
  <si>
    <t xml:space="preserve"> 보통인부 2인/8HR*작업시간 </t>
  </si>
  <si>
    <t>'보통인부 2인/8HR*작업시간'</t>
  </si>
  <si>
    <t xml:space="preserve"> 노무비:  141096*2/8/0.641 = 55029.6 </t>
  </si>
  <si>
    <t>'노무비:' ~L001010101000002.L~*2/8/{Q} =?LA+:LA3</t>
  </si>
  <si>
    <t xml:space="preserve">   소  계    </t>
  </si>
  <si>
    <t xml:space="preserve"> &gt;'소  계'</t>
  </si>
  <si>
    <t xml:space="preserve">  </t>
  </si>
  <si>
    <t xml:space="preserve"> ◈사용기계  </t>
  </si>
  <si>
    <t>'◈사용기계 '</t>
  </si>
  <si>
    <t xml:space="preserve">TTC 작업소요시간(MIN/M3)  = TC/A= 9.8061 </t>
  </si>
  <si>
    <t>TTc'작업소요시간(min/M3)' = Tc/A=?</t>
  </si>
  <si>
    <t xml:space="preserve">Q   시간당 작업작업량(회/HR) =60/TC= 0.874 </t>
  </si>
  <si>
    <t xml:space="preserve">Q  '시간당 작업작업량(회/HR)'=60/Tc=? </t>
  </si>
  <si>
    <t xml:space="preserve"> 2.콘크리트 펌프차, 32M(80∼95㎥/HR)    </t>
  </si>
  <si>
    <t xml:space="preserve">'2.콘크리트 펌프차, 32m(80∼95㎥/hr) '  </t>
  </si>
  <si>
    <t xml:space="preserve"> 재료비:  28662 / 0.874 = 32794 </t>
  </si>
  <si>
    <t>'재료비:' ~00004504003200000.M~ / {Q} =?MA+</t>
  </si>
  <si>
    <t xml:space="preserve"> 노무비:  44299 / 0.874 = 50685.3 </t>
  </si>
  <si>
    <t xml:space="preserve">'노무비:' ~00004504003200000.L~ / {Q} =?LA+ </t>
  </si>
  <si>
    <t xml:space="preserve"> 경  비:  64767 / 0.874 = 74104.1 </t>
  </si>
  <si>
    <t>'경  비:' ~00004504003200000.E~ / {Q} =?EQ+</t>
  </si>
  <si>
    <t xml:space="preserve"> 3.잡재료비(인력품의 5%): (167819.8+34945.9+55029.6)*0.05 = 12889.7 </t>
  </si>
  <si>
    <t xml:space="preserve">'3.잡재료비(인력품의 5%):'({LA1}+{LA2}+{LA3})*0.05 =?EQ+                                                                                                             </t>
  </si>
  <si>
    <t xml:space="preserve">철근콘트리트펌프차타설(매트기초 등)  100m3 미만, 슬럼프 15cm, 양호  회  ( 산근 5 ) </t>
  </si>
  <si>
    <t xml:space="preserve">A  타설량 =24  M3    </t>
  </si>
  <si>
    <t>A '타설량'=24 'M3'</t>
  </si>
  <si>
    <t xml:space="preserve">FT 기준시간(슬럼프 15CM:무근1.10,철근1.25) =1.25 MIN     </t>
  </si>
  <si>
    <t xml:space="preserve">FT'기준시간(슬럼프 15CM:무근1.10,철근1.25)'=1.25'min' </t>
  </si>
  <si>
    <t xml:space="preserve">T4 펌프차 타설(기준시간×F1×F2×타설량) =FT*F1*F2*A= 30 </t>
  </si>
  <si>
    <t xml:space="preserve">TC 콘크리트펌프차 운전시간  =(T1+T2+T3+T4)/F= 100 </t>
  </si>
  <si>
    <t xml:space="preserve">T  전체작업소요시간  = Tc+Tb = 125 </t>
  </si>
  <si>
    <t xml:space="preserve">TT 작업소요시간(MIN/M3)  = T/A= 5.2083 </t>
  </si>
  <si>
    <t xml:space="preserve">Q   시간당 작업작업량(회/HR) =60/T= 0.48 </t>
  </si>
  <si>
    <t xml:space="preserve"> 콘크리트공 5인/8HR*작업시간 </t>
  </si>
  <si>
    <t>'콘크리트공 5인/8HR*작업시간'</t>
  </si>
  <si>
    <t xml:space="preserve"> 노무비:  215145*5/8/0.48 = 280136.7 </t>
  </si>
  <si>
    <t xml:space="preserve">'노무비:' ~L001010101000013.L~*5/8/{Q} =?LA+:LA1 </t>
  </si>
  <si>
    <t xml:space="preserve"> 특별인부 2인/8HR*작업시간 </t>
  </si>
  <si>
    <t>'특별인부 2인/8HR*작업시간'</t>
  </si>
  <si>
    <t xml:space="preserve"> 노무비:  179203*2/8/0.48 = 93334.8 </t>
  </si>
  <si>
    <t xml:space="preserve">'노무비:' ~L001010101000003.L~*2/8/{Q} =?LA+:LA2 </t>
  </si>
  <si>
    <t xml:space="preserve"> 노무비:  141096*2/8/0.48 = 73487.5 </t>
  </si>
  <si>
    <t xml:space="preserve">TTC 작업소요시간(MIN/M3)  = TC/A= 4.1666 </t>
  </si>
  <si>
    <t xml:space="preserve">Q   시간당 작업작업량(회/HR) =60/TC= 0.6 </t>
  </si>
  <si>
    <t xml:space="preserve"> 재료비:  28662 / 0.6 = 47770 </t>
  </si>
  <si>
    <t xml:space="preserve"> 노무비:  44299 / 0.6 = 73831.6 </t>
  </si>
  <si>
    <t xml:space="preserve"> 경  비:  64767 / 0.6 = 107945 </t>
  </si>
  <si>
    <t xml:space="preserve"> 3.잡재료비(인력품의 5%): (280136.7+93334.8+73487.5)*0.05 = 22347.9 </t>
  </si>
  <si>
    <t xml:space="preserve">일반 아스팔트포장, 인력 소규모 장비 사용 시공  t=7.5cm 이하  100M2  ( 산근 6 ) </t>
  </si>
  <si>
    <t xml:space="preserve">Q1  1일시공량(M2/일)  =300   </t>
  </si>
  <si>
    <t>q1' 1일시공량(M2/일)' =300</t>
  </si>
  <si>
    <t xml:space="preserve">Q  시간당 작업량(M2/HR)  =Q1/8/100= 0.375 </t>
  </si>
  <si>
    <t xml:space="preserve">Q '시간당 작업량(M2/HR)' =q1/8/100=? </t>
  </si>
  <si>
    <t xml:space="preserve"> 1.인력  </t>
  </si>
  <si>
    <t xml:space="preserve">'1.인력' </t>
  </si>
  <si>
    <t xml:space="preserve"> 포 장 공 1인/8HR*작업시간 </t>
  </si>
  <si>
    <t>'포 장 공 1인/8HR*작업시간'</t>
  </si>
  <si>
    <t xml:space="preserve"> 노무비:  212761*1/8/0.375 = 70920.3 </t>
  </si>
  <si>
    <t xml:space="preserve">'노무비:' ~L001010101000019.L~*1/8/{Q} =?LA+ </t>
  </si>
  <si>
    <t xml:space="preserve"> 보통인부(포설)1인/8HR*작업시간 </t>
  </si>
  <si>
    <t>'보통인부(포설)1인/8HR*작업시간'</t>
  </si>
  <si>
    <t xml:space="preserve"> 노무비:  141096*1/8/0.375 = 47032 </t>
  </si>
  <si>
    <t xml:space="preserve">'노무비:' ~L001010101000002.L~*1/8/{Q} =?LA+ </t>
  </si>
  <si>
    <t xml:space="preserve"> 보통인부(다짐)1인/8HR*작업시간(다짐)  </t>
  </si>
  <si>
    <t xml:space="preserve">'보통인부(다짐)1인/8HR*작업시간(다짐)' </t>
  </si>
  <si>
    <t xml:space="preserve"> 2.프레이트 콤팩터 (1.5톤)  1대   </t>
  </si>
  <si>
    <t xml:space="preserve">'2.프레이트 콤팩터 (1.5톤)  1대'  </t>
  </si>
  <si>
    <t xml:space="preserve"> 재료비:  1632 / 0.375 = 4352 </t>
  </si>
  <si>
    <t>'재료비:' ~00001730001500000.M~ / {Q} =?MA+</t>
  </si>
  <si>
    <t xml:space="preserve"> 노무비:  28571 / 0.375 = 76189.3 </t>
  </si>
  <si>
    <t>'노무비:' ~00001730001500000.L~ / {Q} =?LA+</t>
  </si>
  <si>
    <t xml:space="preserve"> 경  비:  539 / 0.375 = 1437.3 </t>
  </si>
  <si>
    <t>'경  비:' ~00001730001500000.E~ / {Q} =?EQ+</t>
  </si>
  <si>
    <t xml:space="preserve"> 3.진동 롤러(핸드가이드식) 0.7톤 1대  </t>
  </si>
  <si>
    <t xml:space="preserve">'3.진동 롤러(핸드가이드식) 0.7톤 1대' </t>
  </si>
  <si>
    <t xml:space="preserve"> 재료비:  3050 / 0.375 = 8133.3 </t>
  </si>
  <si>
    <t>'재료비:' ~00001305000700000.M~ / {Q} =?MA+</t>
  </si>
  <si>
    <t>'노무비:' ~00001305000700000.L~ / {Q} =?LA+</t>
  </si>
  <si>
    <t xml:space="preserve"> 경  비:  1712 / 0.375 = 4565.3 </t>
  </si>
  <si>
    <t>'경  비:' ~00001305000700000.E~ / {Q} =?EQ+</t>
  </si>
  <si>
    <t xml:space="preserve"> 4.로더(타이어) 0.57M3 1대 </t>
  </si>
  <si>
    <t>'4.로더(타이어) 0.57M3 1대'</t>
  </si>
  <si>
    <t xml:space="preserve"> 재료비:  6185 / 0.375 = 16493.3 </t>
  </si>
  <si>
    <t>'재료비:' ~00000302005700000.M~ / {Q} =?MA+</t>
  </si>
  <si>
    <t xml:space="preserve"> 노무비:  44299 / 0.375 = 118130.6 </t>
  </si>
  <si>
    <t>'노무비:' ~00000302005700000.L~ / {Q} =?LA+</t>
  </si>
  <si>
    <t xml:space="preserve"> 경  비:  6564 / 0.375 = 17504 </t>
  </si>
  <si>
    <t>'경  비:' ~00000302005700000.E~ / {Q} =?EQ+</t>
  </si>
  <si>
    <t xml:space="preserve"> 5.살수차(물탱크)5500L 0.5대  </t>
  </si>
  <si>
    <t>'5.살수차(물탱크)5500L 0.5대 '</t>
  </si>
  <si>
    <t xml:space="preserve"> 재료비:  14837 *0.5 / 0.375 = 19782.6 </t>
  </si>
  <si>
    <t>'재료비:' ~00007204005500000.M~ *0.5 / {Q} =?MA+</t>
  </si>
  <si>
    <t xml:space="preserve"> 노무비:  36224 *0.5 / 0.375 = 48298.6 </t>
  </si>
  <si>
    <t>'노무비:' ~00007204005500000.L~ *0.5 / {Q} =?LA+</t>
  </si>
  <si>
    <t xml:space="preserve"> 경  비:  8908 *0.5 / 0.375 = 11877.3 </t>
  </si>
  <si>
    <t>'경  비:' ~00007204005500000.E~ *0.5 / {Q} =?EQ+</t>
  </si>
  <si>
    <t xml:space="preserve">아스팔트 포장하부(BB)기층  폭 2.0∼3.0m미만, t=8~10cm(1일 2500m2)  100M2  ( 산근 7 ) </t>
  </si>
  <si>
    <t xml:space="preserve">QQ 1일시공량(M2일)  =2500   </t>
  </si>
  <si>
    <t>qq'1일시공량(M2일)' =2500</t>
  </si>
  <si>
    <t xml:space="preserve">Q  시간당 작업량(M2/HR)  =QQ/8/100= 3.125 </t>
  </si>
  <si>
    <t>Q '시간당 작업량(M2/HR)' =qq/8/100=?</t>
  </si>
  <si>
    <t xml:space="preserve">' </t>
  </si>
  <si>
    <t>'1.인력 '</t>
  </si>
  <si>
    <t xml:space="preserve"> 포 장 공 4인/8HR*작업시간 </t>
  </si>
  <si>
    <t>'포 장 공 4인/8HR*작업시간'</t>
  </si>
  <si>
    <t xml:space="preserve"> 노무비:  212761*4/8/3.125 = 34041.7 </t>
  </si>
  <si>
    <t>'노무비:' ~L001010101000019.L~*4/8/{Q} =?LA+</t>
  </si>
  <si>
    <t xml:space="preserve"> 보통인부 1인/8HR*작업시간 </t>
  </si>
  <si>
    <t>'보통인부 1인/8HR*작업시간'</t>
  </si>
  <si>
    <t xml:space="preserve"> 노무비:  141096*1/8/3.125 = 5643.8 </t>
  </si>
  <si>
    <t>'노무비:' ~L001010101000002.L~*1/8/{Q} =?LA+</t>
  </si>
  <si>
    <t xml:space="preserve"> 2.포설 </t>
  </si>
  <si>
    <t>'2.포설'</t>
  </si>
  <si>
    <t xml:space="preserve"> 아스팔트 피니셔 (3.0M)  </t>
  </si>
  <si>
    <t>'아스팔트 피니셔 (3.0M) '</t>
  </si>
  <si>
    <t xml:space="preserve"> 재료비:  17071 / 3.125 = 5462.7 </t>
  </si>
  <si>
    <t>'재료비:' ~00003201000300000.M~ / {Q} =?MA+</t>
  </si>
  <si>
    <t xml:space="preserve"> 노무비:  44299 / 3.125 = 14175.6 </t>
  </si>
  <si>
    <t>'노무비:' ~00003201000300000.L~ / {Q} =?LA+</t>
  </si>
  <si>
    <t xml:space="preserve"> 경  비:  49004 / 3.125 = 15681.2 </t>
  </si>
  <si>
    <t>'경  비:' ~00003201000300000.E~ / {Q} =?EQ+</t>
  </si>
  <si>
    <t xml:space="preserve"> 3.다짐1  </t>
  </si>
  <si>
    <t xml:space="preserve">'3.다짐1' </t>
  </si>
  <si>
    <t xml:space="preserve"> 머캐덤 롤러(자주식) 10~12톤 </t>
  </si>
  <si>
    <t>'머캐덤 롤러(자주식) 10~12톤'</t>
  </si>
  <si>
    <t xml:space="preserve"> 재료비:  13468 / 3.125 = 4309.7 </t>
  </si>
  <si>
    <t>'재료비:' ~00001106001200000.M~ / {Q} =?MA+</t>
  </si>
  <si>
    <t>'노무비:' ~00001106001200000.L~ / {Q} =?LA+</t>
  </si>
  <si>
    <t xml:space="preserve"> 경  비:  10707 / 3.125 = 3426.2 </t>
  </si>
  <si>
    <t>'경  비:' ~00001106001200000.E~ / {Q} =?EQ+</t>
  </si>
  <si>
    <t xml:space="preserve"> 4.다짐2  </t>
  </si>
  <si>
    <t xml:space="preserve">'4.다짐2' </t>
  </si>
  <si>
    <t xml:space="preserve"> 타이어 롤러(자주식) 8-15톤 </t>
  </si>
  <si>
    <t>'타이어 롤러(자주식) 8-15톤'</t>
  </si>
  <si>
    <t xml:space="preserve"> 재료비:  12076 / 3.125 = 3864.3 </t>
  </si>
  <si>
    <t>'재료비:' ~00001406001500000.M~ / {Q} =?MA+</t>
  </si>
  <si>
    <t>'노무비:' ~00001406001500000.L~ / {Q} =?LA+</t>
  </si>
  <si>
    <t xml:space="preserve"> 경  비:  16629 / 3.125 = 5321.2 </t>
  </si>
  <si>
    <t>'경  비:' ~00001406001500000.E~ / {Q} =?EQ+</t>
  </si>
  <si>
    <t xml:space="preserve">  소  계     </t>
  </si>
  <si>
    <t xml:space="preserve">&gt;'소  계' </t>
  </si>
  <si>
    <t xml:space="preserve"> 5.다짐3  </t>
  </si>
  <si>
    <t xml:space="preserve">'5.다짐3' </t>
  </si>
  <si>
    <t xml:space="preserve"> 탠덤 롤러(자주식) 5∼8톤    </t>
  </si>
  <si>
    <t xml:space="preserve">'탠덤 롤러(자주식) 5∼8톤'   </t>
  </si>
  <si>
    <t xml:space="preserve"> 재료비:  7240 / 3.125 = 2316.8 </t>
  </si>
  <si>
    <t>'재료비:' ~00001206000800000.M~ / {Q} =?MA+</t>
  </si>
  <si>
    <t>'노무비:' ~00001206000800000.L~ / {Q} =?LA+</t>
  </si>
  <si>
    <t xml:space="preserve"> 경  비:  7944 / 3.125 = 2542 </t>
  </si>
  <si>
    <t>'경  비:' ~00001206000800000.E~ / {Q} =?EQ+</t>
  </si>
  <si>
    <t xml:space="preserve"> 6.살수 </t>
  </si>
  <si>
    <t>'6.살수'</t>
  </si>
  <si>
    <t xml:space="preserve"> 살수차(물탱크) 16000L   0.5대      </t>
  </si>
  <si>
    <t xml:space="preserve">'살수차(물탱크) 16000L   0.5대  '   </t>
  </si>
  <si>
    <t xml:space="preserve"> 재료비:  20581 *0.5 / 3.125 = 3292.9 </t>
  </si>
  <si>
    <t>'재료비:' ~00007204016000000.M~ *0.5 / {Q} =?MA+</t>
  </si>
  <si>
    <t xml:space="preserve"> 노무비:  36224 *0.5 / 3.125 = 5795.8 </t>
  </si>
  <si>
    <t>'노무비:' ~00007204016000000.L~ *0.5 / {Q} =?LA+</t>
  </si>
  <si>
    <t xml:space="preserve"> 경  비:  17085 *0.5 / 3.125 = 2733.6 </t>
  </si>
  <si>
    <t>'경  비:' ~00007204016000000.E~ *0.5 / {Q} =?EQ+</t>
  </si>
  <si>
    <t xml:space="preserve">텍코팅 및 프라임코팅  인력식  100M2  ( 산근 8 ) </t>
  </si>
  <si>
    <t xml:space="preserve">Q1 1일시공량(M2/일)  =8000   </t>
  </si>
  <si>
    <t>q1'1일시공량(M2/일)' =8000</t>
  </si>
  <si>
    <t xml:space="preserve">Q  시간당 작업량(M2/HR)  =Q1/8/100= 10 </t>
  </si>
  <si>
    <t>Q '시간당 작업량(M2/HR)' =q1/8/100=?</t>
  </si>
  <si>
    <t xml:space="preserve"> 노무비:  141096*2/8/10 = 3527.4 </t>
  </si>
  <si>
    <t xml:space="preserve">'노무비:' ~L001010101000002.L~*2/8/{Q} =?LA+ </t>
  </si>
  <si>
    <t xml:space="preserve"> 2.아스팔트 스프레이어 (400L)   </t>
  </si>
  <si>
    <t xml:space="preserve">'2.아스팔트 스프레이어 (400L) ' </t>
  </si>
  <si>
    <t xml:space="preserve"> 재료비:  1729 / 10 = 172.9 </t>
  </si>
  <si>
    <t>'재료비:' ~00003430040000000.M~ / {Q} =?MA+</t>
  </si>
  <si>
    <t xml:space="preserve"> 노무비:  28571 / 10 = 2857.1 </t>
  </si>
  <si>
    <t>'노무비:' ~00003430040000000.L~ / {Q} =?LA+</t>
  </si>
  <si>
    <t xml:space="preserve"> 경  비:  687 / 10 = 68.7 </t>
  </si>
  <si>
    <t xml:space="preserve">'경  비:' ~00003430040000000.E~ / {Q} =?EQ+ </t>
  </si>
  <si>
    <t xml:space="preserve">보차도경계석(화강석)  직선  M  ( 산근 9 ) </t>
  </si>
  <si>
    <t xml:space="preserve">QQ 1일시공량(EA/일)  =125   </t>
  </si>
  <si>
    <t>qq'1일시공량(EA/일)' =125</t>
  </si>
  <si>
    <t xml:space="preserve">Q  시간당 작업량(EA/HR)  =QQ/8/1.0= 15.625 </t>
  </si>
  <si>
    <t xml:space="preserve">Q '시간당 작업량(EA/HR)' =qq/8/1.0=? </t>
  </si>
  <si>
    <t xml:space="preserve"> ◈배치인원 </t>
  </si>
  <si>
    <t>'◈배치인원'</t>
  </si>
  <si>
    <t xml:space="preserve"> 1.인력 </t>
  </si>
  <si>
    <t>'1.인력'</t>
  </si>
  <si>
    <t xml:space="preserve"> 노무비:  141096*1/8/15.625 = 1128.7 </t>
  </si>
  <si>
    <t xml:space="preserve"> 특별인부 3인/8HR*작업시간  </t>
  </si>
  <si>
    <t xml:space="preserve">'특별인부 3인/8HR*작업시간' </t>
  </si>
  <si>
    <t xml:space="preserve"> 노무비:  179203*3/8/15.625 = 4300.8 </t>
  </si>
  <si>
    <t>'노무비:' ~L001010101000003.L~*3/8/{Q} =?LA+</t>
  </si>
  <si>
    <t xml:space="preserve"> 2.트럭탑재형 크레인, 5톤  1대  </t>
  </si>
  <si>
    <t>'2.트럭탑재형 크레인, 5톤  1대 '</t>
  </si>
  <si>
    <t xml:space="preserve"> 재료비:  7510 / 15.625 = 480.6 </t>
  </si>
  <si>
    <t>'재료비:' ~00002105000500000.M~ / {Q} =?MA+</t>
  </si>
  <si>
    <t xml:space="preserve"> 노무비:  36224 / 15.625 = 2318.3 </t>
  </si>
  <si>
    <t>'노무비:' ~00002105000500000.L~ / {Q} =?LA+</t>
  </si>
  <si>
    <t xml:space="preserve"> 경  비:  9469 / 15.625 = 606 </t>
  </si>
  <si>
    <t>'경  비:' ~00002105000500000.E~ / {Q} =?EQ+</t>
  </si>
  <si>
    <t xml:space="preserve">저속도로 보도용 블록 포장  보도블록 30*30*T=6cm  100M2  ( 산근 10 ) </t>
  </si>
  <si>
    <t xml:space="preserve"> 저속도로보도블럭포장(보도브럭30X30XT=6.0CM) 100M2당     </t>
  </si>
  <si>
    <t>'저속도로보도블럭포장(보도브럭30X30XT=6.0CM) 100M2당 '</t>
  </si>
  <si>
    <t xml:space="preserve">Q1 1일시공량(M2/일)  =370   </t>
  </si>
  <si>
    <t>q1'1일시공량(M2/일)' =370</t>
  </si>
  <si>
    <t xml:space="preserve">Q  시간당 작업량(M2/HR)  =Q1/8/100= 0.463 </t>
  </si>
  <si>
    <t xml:space="preserve"> 1.인원  </t>
  </si>
  <si>
    <t>'1.인원 '</t>
  </si>
  <si>
    <t xml:space="preserve"> []=0, [2]=0    </t>
  </si>
  <si>
    <t xml:space="preserve"> [1]=0, [2]=0 </t>
  </si>
  <si>
    <t xml:space="preserve"> 노무비:  179203*2/8/0.463 = 96761.8 </t>
  </si>
  <si>
    <t xml:space="preserve">'노무비:' ~L001010101000003.L~*2/8/{Q} =?LA+ :LA1 </t>
  </si>
  <si>
    <t xml:space="preserve"> 보통인부 4인/8HR*작업시간 </t>
  </si>
  <si>
    <t>'보통인부 4인/8HR*작업시간'</t>
  </si>
  <si>
    <t xml:space="preserve"> 노무비:  141096*4/8/0.463 = 152371.4 </t>
  </si>
  <si>
    <t xml:space="preserve">'노무비:' ~L001010101000002.L~*4/8/{Q} =?LA+ :LA2 </t>
  </si>
  <si>
    <t xml:space="preserve">   소  계     </t>
  </si>
  <si>
    <t xml:space="preserve"> &gt;'소  계' </t>
  </si>
  <si>
    <t xml:space="preserve"> ◈사용기계      </t>
  </si>
  <si>
    <t xml:space="preserve">'◈사용기계 '    </t>
  </si>
  <si>
    <t xml:space="preserve"> 2.플레이트콤팩타(1.5톤)   </t>
  </si>
  <si>
    <t xml:space="preserve">'2.플레이트콤팩타(1.5톤)'  </t>
  </si>
  <si>
    <t xml:space="preserve"> 재료비:  1632 / 0.463 = 3524.8 </t>
  </si>
  <si>
    <t xml:space="preserve"> 노무비:  28571 / 0.463 = 61708.4 </t>
  </si>
  <si>
    <t xml:space="preserve"> 경  비:  539 / 0.463 = 1164.1 </t>
  </si>
  <si>
    <t xml:space="preserve"> 3.굴삭기(무한궤도) 0.6㎥ </t>
  </si>
  <si>
    <t>'3.굴삭기(무한궤도) 0.6㎥'</t>
  </si>
  <si>
    <t xml:space="preserve"> 재료비:  15272 / 0.463 = 32984.8 </t>
  </si>
  <si>
    <t>'재료비:' ~00000201006000000.M~ / {Q} =?MA+</t>
  </si>
  <si>
    <t xml:space="preserve"> 노무비:  44299 / 0.463 = 95678.1 </t>
  </si>
  <si>
    <t>'노무비:' ~00000201006000000.L~ / {Q} =?LA+</t>
  </si>
  <si>
    <t xml:space="preserve"> 경  비:  20718 / 0.463 = 44747.3 </t>
  </si>
  <si>
    <t xml:space="preserve">'경  비:' ~00000201006000000.E~ / {Q} =?EQ+ </t>
  </si>
  <si>
    <t xml:space="preserve"> 4.잡재료비(인력품의 5%):  (96761.8+152371.4)*0.05= 12456.6 </t>
  </si>
  <si>
    <t>'4.잡재료비(인력품의 5%):' ({LA1}+{LA2})*0.05=?MA+</t>
  </si>
  <si>
    <t xml:space="preserve"> 5.공구손료(인력품의 3%):  (96761.8+152371.4)*0.03= 7473.9 </t>
  </si>
  <si>
    <t>'5.공구손료(인력품의 3%):' ({LA1}+{LA2})*0.03=?MA+</t>
  </si>
  <si>
    <t xml:space="preserve">  소  계      </t>
  </si>
  <si>
    <t xml:space="preserve">&gt;'소  계'  </t>
  </si>
  <si>
    <t>단 가 대 비 표</t>
  </si>
  <si>
    <t>조달청가격</t>
  </si>
  <si>
    <t>PAGE</t>
  </si>
  <si>
    <t>거래가격</t>
  </si>
  <si>
    <t>유통물가</t>
  </si>
  <si>
    <t>물가자료</t>
  </si>
  <si>
    <t>조사가격</t>
  </si>
  <si>
    <t>적용단가</t>
  </si>
  <si>
    <t>품목구분</t>
  </si>
  <si>
    <t>노임구분</t>
  </si>
  <si>
    <t>소수점처리</t>
  </si>
  <si>
    <t>자재 1</t>
  </si>
  <si>
    <t>자재 2</t>
  </si>
  <si>
    <t>자재 3</t>
  </si>
  <si>
    <t>자재 4</t>
  </si>
  <si>
    <t>자재 5</t>
  </si>
  <si>
    <t>자재 6</t>
  </si>
  <si>
    <t>자재 7</t>
  </si>
  <si>
    <t>자재 8</t>
  </si>
  <si>
    <t>자재 9</t>
  </si>
  <si>
    <t>자재 10</t>
  </si>
  <si>
    <t>자재 11</t>
  </si>
  <si>
    <t>자재 12</t>
  </si>
  <si>
    <t>자재 13</t>
  </si>
  <si>
    <t>자재 14</t>
  </si>
  <si>
    <t>자재 15</t>
  </si>
  <si>
    <t>자재 16</t>
  </si>
  <si>
    <t>자재 17</t>
  </si>
  <si>
    <t>자재 18</t>
  </si>
  <si>
    <t>자재 19</t>
  </si>
  <si>
    <t>자재 20</t>
  </si>
  <si>
    <t>자재 21</t>
  </si>
  <si>
    <t>자재 22</t>
  </si>
  <si>
    <t>자재 23</t>
  </si>
  <si>
    <t>자재 24</t>
  </si>
  <si>
    <t>자재 25</t>
  </si>
  <si>
    <t>자재 26</t>
  </si>
  <si>
    <t>61</t>
  </si>
  <si>
    <t>자재 27</t>
  </si>
  <si>
    <t>자재 28</t>
  </si>
  <si>
    <t>725</t>
  </si>
  <si>
    <t>자재 29</t>
  </si>
  <si>
    <t>자재 30</t>
  </si>
  <si>
    <t>587</t>
  </si>
  <si>
    <t>자재 31</t>
  </si>
  <si>
    <t>[물정]576</t>
  </si>
  <si>
    <t>자재 32</t>
  </si>
  <si>
    <t>자재 33</t>
  </si>
  <si>
    <t>자재 34</t>
  </si>
  <si>
    <t>자재 35</t>
  </si>
  <si>
    <t>자재 36</t>
  </si>
  <si>
    <t>자재 37</t>
  </si>
  <si>
    <t>자재 38</t>
  </si>
  <si>
    <t>자재 39</t>
  </si>
  <si>
    <t>자재 40</t>
  </si>
  <si>
    <t>111</t>
  </si>
  <si>
    <t>자재 41</t>
  </si>
  <si>
    <t>자재 42</t>
  </si>
  <si>
    <t>42</t>
  </si>
  <si>
    <t>자재 43</t>
  </si>
  <si>
    <t>자재 44</t>
  </si>
  <si>
    <t>자재 45</t>
  </si>
  <si>
    <t>517</t>
  </si>
  <si>
    <t>자재 46</t>
  </si>
  <si>
    <t>자재 47</t>
  </si>
  <si>
    <t>자재 48</t>
  </si>
  <si>
    <t>자재 49</t>
  </si>
  <si>
    <t>558</t>
  </si>
  <si>
    <t>자재 50</t>
  </si>
  <si>
    <t>696</t>
  </si>
  <si>
    <t>자재 51</t>
  </si>
  <si>
    <t>자재 52</t>
  </si>
  <si>
    <t>자재 53</t>
  </si>
  <si>
    <t>자재 54</t>
  </si>
  <si>
    <t>자재 55</t>
  </si>
  <si>
    <t>자재 56</t>
  </si>
  <si>
    <t>자재 57</t>
  </si>
  <si>
    <t>자재 58</t>
  </si>
  <si>
    <t>자재 59</t>
  </si>
  <si>
    <t>자재 60</t>
  </si>
  <si>
    <t>자재 61</t>
  </si>
  <si>
    <t>자재 62</t>
  </si>
  <si>
    <t>자재 63</t>
  </si>
  <si>
    <t>자재 64</t>
  </si>
  <si>
    <t>자재 65</t>
  </si>
  <si>
    <t>자재 66</t>
  </si>
  <si>
    <t>자재 67</t>
  </si>
  <si>
    <t>자재 68</t>
  </si>
  <si>
    <t>자재 69</t>
  </si>
  <si>
    <t>자재 70</t>
  </si>
  <si>
    <t>자재 71</t>
  </si>
  <si>
    <t>자재 72</t>
  </si>
  <si>
    <t>181</t>
  </si>
  <si>
    <t>자재 73</t>
  </si>
  <si>
    <t>169</t>
  </si>
  <si>
    <t>자재 74</t>
  </si>
  <si>
    <t>하151</t>
  </si>
  <si>
    <t>자재 75</t>
  </si>
  <si>
    <t>하152</t>
  </si>
  <si>
    <t>자재 76</t>
  </si>
  <si>
    <t>자재 77</t>
  </si>
  <si>
    <t>182</t>
  </si>
  <si>
    <t>자재 78</t>
  </si>
  <si>
    <t>자재 79</t>
  </si>
  <si>
    <t>685</t>
  </si>
  <si>
    <t>자재 80</t>
  </si>
  <si>
    <t>237</t>
  </si>
  <si>
    <t>자재 81</t>
  </si>
  <si>
    <t>238</t>
  </si>
  <si>
    <t>자재 82</t>
  </si>
  <si>
    <t>자재 83</t>
  </si>
  <si>
    <t>자재 84</t>
  </si>
  <si>
    <t>자재 85</t>
  </si>
  <si>
    <t>자재 86</t>
  </si>
  <si>
    <t>자재 87</t>
  </si>
  <si>
    <t>자재 88</t>
  </si>
  <si>
    <t>자재 89</t>
  </si>
  <si>
    <t>403</t>
  </si>
  <si>
    <t>자재 90</t>
  </si>
  <si>
    <t>654</t>
  </si>
  <si>
    <t>417</t>
  </si>
  <si>
    <t>자재 91</t>
  </si>
  <si>
    <t>자재 92</t>
  </si>
  <si>
    <t>655</t>
  </si>
  <si>
    <t>419</t>
  </si>
  <si>
    <t>자재 93</t>
  </si>
  <si>
    <t>1467</t>
  </si>
  <si>
    <t>1238</t>
  </si>
  <si>
    <t>자재 94</t>
  </si>
  <si>
    <t>503</t>
  </si>
  <si>
    <t>자재 95</t>
  </si>
  <si>
    <t>1476</t>
  </si>
  <si>
    <t>1230</t>
  </si>
  <si>
    <t>자재 96</t>
  </si>
  <si>
    <t>1237</t>
  </si>
  <si>
    <t>자재 97</t>
  </si>
  <si>
    <t>자재 98</t>
  </si>
  <si>
    <t>자재 99</t>
  </si>
  <si>
    <t>1342</t>
  </si>
  <si>
    <t>1180</t>
  </si>
  <si>
    <t>자재 100</t>
  </si>
  <si>
    <t>자재 101</t>
  </si>
  <si>
    <t>54</t>
  </si>
  <si>
    <t>21</t>
  </si>
  <si>
    <t>자재 102</t>
  </si>
  <si>
    <t>47</t>
  </si>
  <si>
    <t>자재 103</t>
  </si>
  <si>
    <t>자재 104</t>
  </si>
  <si>
    <t>자재 105</t>
  </si>
  <si>
    <t>자재 106</t>
  </si>
  <si>
    <t>자재 107</t>
  </si>
  <si>
    <t>65</t>
  </si>
  <si>
    <t>자재 108</t>
  </si>
  <si>
    <t>74</t>
  </si>
  <si>
    <t>36</t>
  </si>
  <si>
    <t>자재 109</t>
  </si>
  <si>
    <t>152</t>
  </si>
  <si>
    <t>73</t>
  </si>
  <si>
    <t>자재 110</t>
  </si>
  <si>
    <t>자재 111</t>
  </si>
  <si>
    <t>자재 112</t>
  </si>
  <si>
    <t>109</t>
  </si>
  <si>
    <t>62</t>
  </si>
  <si>
    <t>자재 113</t>
  </si>
  <si>
    <t>자재 114</t>
  </si>
  <si>
    <t>529</t>
  </si>
  <si>
    <t>자재 115</t>
  </si>
  <si>
    <t>545</t>
  </si>
  <si>
    <t>496</t>
  </si>
  <si>
    <t>[물정]480</t>
  </si>
  <si>
    <t>자재 116</t>
  </si>
  <si>
    <t>497</t>
  </si>
  <si>
    <t>자재 117</t>
  </si>
  <si>
    <t>자재 118</t>
  </si>
  <si>
    <t>자재 119</t>
  </si>
  <si>
    <t>693</t>
  </si>
  <si>
    <t>자재 120</t>
  </si>
  <si>
    <t>689</t>
  </si>
  <si>
    <t>자재 121</t>
  </si>
  <si>
    <t>488</t>
  </si>
  <si>
    <t>자재 122</t>
  </si>
  <si>
    <t>657</t>
  </si>
  <si>
    <t>418</t>
  </si>
  <si>
    <t>자재 123</t>
  </si>
  <si>
    <t>705</t>
  </si>
  <si>
    <t>자재 124</t>
  </si>
  <si>
    <t>659</t>
  </si>
  <si>
    <t>429</t>
  </si>
  <si>
    <t>자재 125</t>
  </si>
  <si>
    <t>97</t>
  </si>
  <si>
    <t>자재 126</t>
  </si>
  <si>
    <t>자재 127</t>
  </si>
  <si>
    <t>자재 128</t>
  </si>
  <si>
    <t>자재 129</t>
  </si>
  <si>
    <t>자재 130</t>
  </si>
  <si>
    <t>자재 131</t>
  </si>
  <si>
    <t>자재 132</t>
  </si>
  <si>
    <t>자재 133</t>
  </si>
  <si>
    <t>자재 134</t>
  </si>
  <si>
    <t>695</t>
  </si>
  <si>
    <t>508</t>
  </si>
  <si>
    <t>자재 135</t>
  </si>
  <si>
    <t>599</t>
  </si>
  <si>
    <t>자재 136</t>
  </si>
  <si>
    <t>719</t>
  </si>
  <si>
    <t>자재 137</t>
  </si>
  <si>
    <t>626</t>
  </si>
  <si>
    <t>자재 138</t>
  </si>
  <si>
    <t>자재 139</t>
  </si>
  <si>
    <t>자재 140</t>
  </si>
  <si>
    <t>자재 141</t>
  </si>
  <si>
    <t>자재 142</t>
  </si>
  <si>
    <t>자재 143</t>
  </si>
  <si>
    <t>582</t>
  </si>
  <si>
    <t>자재 144</t>
  </si>
  <si>
    <t>646</t>
  </si>
  <si>
    <t>자재 145</t>
  </si>
  <si>
    <t>82</t>
  </si>
  <si>
    <t>자재 146</t>
  </si>
  <si>
    <t>168</t>
  </si>
  <si>
    <t>자재 147</t>
  </si>
  <si>
    <t>자재 148</t>
  </si>
  <si>
    <t>자재 149</t>
  </si>
  <si>
    <t>자재 150</t>
  </si>
  <si>
    <t>자재 151</t>
  </si>
  <si>
    <t>자재 152</t>
  </si>
  <si>
    <t>84</t>
  </si>
  <si>
    <t>자재 153</t>
  </si>
  <si>
    <t>자재 154</t>
  </si>
  <si>
    <t>173</t>
  </si>
  <si>
    <t>86</t>
  </si>
  <si>
    <t>자재 155</t>
  </si>
  <si>
    <t>자재 156</t>
  </si>
  <si>
    <t>자재 157</t>
  </si>
  <si>
    <t>736</t>
  </si>
  <si>
    <t>자재 158</t>
  </si>
  <si>
    <t>자재 159</t>
  </si>
  <si>
    <t>100</t>
  </si>
  <si>
    <t>53</t>
  </si>
  <si>
    <t>자재 160</t>
  </si>
  <si>
    <t>644</t>
  </si>
  <si>
    <t>465</t>
  </si>
  <si>
    <t>자재 161</t>
  </si>
  <si>
    <t>자재 162</t>
  </si>
  <si>
    <t>자재 163</t>
  </si>
  <si>
    <t>1353</t>
  </si>
  <si>
    <t>1216</t>
  </si>
  <si>
    <t>자재 164</t>
  </si>
  <si>
    <t>자재 165</t>
  </si>
  <si>
    <t>자재 166</t>
  </si>
  <si>
    <t>479</t>
  </si>
  <si>
    <t>자재 167</t>
  </si>
  <si>
    <t>603</t>
  </si>
  <si>
    <t>자재 168</t>
  </si>
  <si>
    <t>자재 169</t>
  </si>
  <si>
    <t>604</t>
  </si>
  <si>
    <t>자재 170</t>
  </si>
  <si>
    <t>자재 171</t>
  </si>
  <si>
    <t>600</t>
  </si>
  <si>
    <t>476</t>
  </si>
  <si>
    <t>자재 172</t>
  </si>
  <si>
    <t>592</t>
  </si>
  <si>
    <t>자재 173</t>
  </si>
  <si>
    <t>자재 174</t>
  </si>
  <si>
    <t>자재 175</t>
  </si>
  <si>
    <t>자재 176</t>
  </si>
  <si>
    <t>66</t>
  </si>
  <si>
    <t>자재 177</t>
  </si>
  <si>
    <t>자재 178</t>
  </si>
  <si>
    <t>자재 179</t>
  </si>
  <si>
    <t>자재 180</t>
  </si>
  <si>
    <t>자재 181</t>
  </si>
  <si>
    <t>자재 182</t>
  </si>
  <si>
    <t>노임 1</t>
  </si>
  <si>
    <t>B</t>
  </si>
  <si>
    <t>노임 2</t>
  </si>
  <si>
    <t>노임 3</t>
  </si>
  <si>
    <t>노임 4</t>
  </si>
  <si>
    <t>노임 5</t>
  </si>
  <si>
    <t>노임 6</t>
  </si>
  <si>
    <t>노임 7</t>
  </si>
  <si>
    <t>노임 8</t>
  </si>
  <si>
    <t>노임 9</t>
  </si>
  <si>
    <t>노임 10</t>
  </si>
  <si>
    <t>노임 11</t>
  </si>
  <si>
    <t>5B14667610C4A559A11F4A386A6F2B3C9FBD63</t>
  </si>
  <si>
    <t>포장공</t>
  </si>
  <si>
    <t>노임 12</t>
  </si>
  <si>
    <t>노임 13</t>
  </si>
  <si>
    <t>노임 14</t>
  </si>
  <si>
    <t>노임 15</t>
  </si>
  <si>
    <t>노임 16</t>
  </si>
  <si>
    <t>노임 17</t>
  </si>
  <si>
    <t>노임 18</t>
  </si>
  <si>
    <t>노임 19</t>
  </si>
  <si>
    <t>노임 20</t>
  </si>
  <si>
    <t>노임 21</t>
  </si>
  <si>
    <t>노임 22</t>
  </si>
  <si>
    <t>노임 23</t>
  </si>
  <si>
    <t>노임 24</t>
  </si>
  <si>
    <t>노임 25</t>
  </si>
  <si>
    <t>노임 26</t>
  </si>
  <si>
    <t>노임 27</t>
  </si>
  <si>
    <t>노임 28</t>
  </si>
  <si>
    <t>자재 183</t>
  </si>
  <si>
    <t>자재 184</t>
  </si>
  <si>
    <t>자재 185</t>
  </si>
  <si>
    <t>자재 186</t>
  </si>
  <si>
    <t>자재 187</t>
  </si>
  <si>
    <t>공 사 원 가 계 산 서</t>
  </si>
  <si>
    <t>공사명 : 경상남도안전체험관보강사업</t>
  </si>
  <si>
    <t>금액 : 팔억팔천삼백삼십삼만육천원(￦883,336,000)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</si>
  <si>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</si>
  <si>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</si>
  <si>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</si>
  <si>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</si>
  <si>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</si>
  <si>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</si>
  <si>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</si>
  <si>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</si>
  <si>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</si>
  <si>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</si>
  <si>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</si>
  <si>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</si>
  <si>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</si>
  <si>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</si>
  <si>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</si>
  <si>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</si>
  <si>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</si>
  <si>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</si>
  <si>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</si>
  <si>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13%</t>
  </si>
  <si>
    <t>BS</t>
  </si>
  <si>
    <t>C2</t>
  </si>
  <si>
    <t>기   계    경   비</t>
  </si>
  <si>
    <t>C4</t>
  </si>
  <si>
    <t>산  재  보  험  료</t>
  </si>
  <si>
    <t>노무비 * 3.7%</t>
  </si>
  <si>
    <t>C5</t>
  </si>
  <si>
    <t>고  용  보  험  료</t>
  </si>
  <si>
    <t>노무비 * 0.87%</t>
  </si>
  <si>
    <t>C6</t>
  </si>
  <si>
    <t>국민  건강  보험료</t>
  </si>
  <si>
    <t>직접노무비 * 3.43%</t>
  </si>
  <si>
    <t>C7</t>
  </si>
  <si>
    <t>국민  연금  보험료</t>
  </si>
  <si>
    <t>직접노무비 * 4.5%</t>
  </si>
  <si>
    <t>CB</t>
  </si>
  <si>
    <t>노인장기요양보험료</t>
  </si>
  <si>
    <t>건강보험료 * 11.52%</t>
  </si>
  <si>
    <t>C8</t>
  </si>
  <si>
    <t>퇴직  공제  부금비</t>
  </si>
  <si>
    <t>직접노무비 * 2.3%</t>
  </si>
  <si>
    <t>CA</t>
  </si>
  <si>
    <t>산업안전보건관리비</t>
  </si>
  <si>
    <t>(재료비+직노+도급자관급/1.1) * 1.86% + 5,349,000원</t>
  </si>
  <si>
    <t>CH</t>
  </si>
  <si>
    <t>환  경  보  전  비</t>
  </si>
  <si>
    <t>(재료비+직노+기계경비) * 0.5%</t>
  </si>
  <si>
    <t>CG</t>
  </si>
  <si>
    <t>기   타    경   비</t>
  </si>
  <si>
    <t>(재료비+노무비) * 5.8%</t>
  </si>
  <si>
    <t>CK</t>
  </si>
  <si>
    <t>건설하도급대금지급</t>
  </si>
  <si>
    <t>(재료비+직노+기계경비) * 0.081%</t>
  </si>
  <si>
    <t>보증서발급수수료</t>
  </si>
  <si>
    <t>CL</t>
  </si>
  <si>
    <t>건설기계대여금지급</t>
  </si>
  <si>
    <t>(재료비+직노+기계경비) * 0.07%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</si>
  <si>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</si>
  <si>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</si>
  <si>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</si>
  <si>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</si>
  <si>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</si>
  <si>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</si>
  <si>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</si>
  <si>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</si>
  <si>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10%</t>
  </si>
  <si>
    <t>D4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</si>
  <si>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</si>
  <si>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</si>
  <si>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</si>
  <si>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</si>
  <si>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</si>
  <si>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</si>
  <si>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</si>
  <si>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DK</t>
  </si>
  <si>
    <t>도급자관급자재비</t>
  </si>
  <si>
    <t>DL</t>
  </si>
  <si>
    <t>관급자관급자재비</t>
  </si>
  <si>
    <t>S2</t>
  </si>
  <si>
    <t>총   공   사    비</t>
  </si>
  <si>
    <t>이 Sheet는 수정하지 마십시요</t>
  </si>
  <si>
    <t>공사구분</t>
  </si>
  <si>
    <t>타이틀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</si>
  <si>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</si>
  <si>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</si>
  <si>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</si>
  <si>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</si>
  <si>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</si>
  <si>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</si>
  <si>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</si>
  <si>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</si>
  <si>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</si>
  <si>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</si>
  <si>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</si>
  <si>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</si>
  <si>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</si>
  <si>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</si>
  <si>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</si>
  <si>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</si>
  <si>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</si>
  <si>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</si>
  <si>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</si>
  <si>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</si>
  <si>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</si>
  <si>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</si>
  <si>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</si>
  <si>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공종구분명</t>
  </si>
  <si>
    <t>원가비목코드</t>
  </si>
  <si>
    <t>작 업 부 산 물</t>
  </si>
  <si>
    <t>운    반    비</t>
  </si>
  <si>
    <t>C1</t>
  </si>
  <si>
    <t>관 급 자 재 비</t>
  </si>
  <si>
    <t>DJ</t>
  </si>
  <si>
    <t>사 급 자 재 비</t>
  </si>
  <si>
    <t>D3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</si>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</sst>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#"/>
    <numFmt numFmtId="177" formatCode="#,###;\-#,###;#;"/>
    <numFmt numFmtId="178" formatCode="#,##0.00#"/>
    <numFmt numFmtId="179" formatCode="#,##0.0"/>
    <numFmt numFmtId="180" formatCode="#,##0.0;\-#,##0.0;#"/>
    <numFmt numFmtId="181" formatCode="#,##0;\-#,##0;#"/>
    <numFmt numFmtId="182" formatCode="#,##0.00#;\-#,##0.00#;#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81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quotePrefix="1" applyFont="1" applyBorder="1" applyAlignment="1">
      <alignment vertical="center" wrapText="1"/>
    </xf>
    <xf numFmtId="0" fontId="5" fillId="0" borderId="3" xfId="0" quotePrefix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181" fontId="5" fillId="0" borderId="4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181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82" fontId="5" fillId="0" borderId="1" xfId="0" quotePrefix="1" applyNumberFormat="1" applyFont="1" applyBorder="1" applyAlignment="1">
      <alignment vertical="center" wrapText="1"/>
    </xf>
    <xf numFmtId="182" fontId="5" fillId="0" borderId="1" xfId="0" applyNumberFormat="1" applyFont="1" applyBorder="1" applyAlignment="1">
      <alignment vertical="center" wrapText="1"/>
    </xf>
    <xf numFmtId="182" fontId="0" fillId="0" borderId="0" xfId="0" applyNumberFormat="1" applyAlignment="1">
      <alignment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0" fontId="6" fillId="0" borderId="0" xfId="0" quotePrefix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workbookViewId="0">
      <selection sqref="A1:M1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0" ht="30" customHeight="1" x14ac:dyDescent="0.3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20" ht="30" customHeight="1" x14ac:dyDescent="0.3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/>
      <c r="G3" s="33" t="s">
        <v>9</v>
      </c>
      <c r="H3" s="33"/>
      <c r="I3" s="33" t="s">
        <v>10</v>
      </c>
      <c r="J3" s="33"/>
      <c r="K3" s="33" t="s">
        <v>11</v>
      </c>
      <c r="L3" s="33"/>
      <c r="M3" s="33" t="s">
        <v>12</v>
      </c>
      <c r="N3" s="35" t="s">
        <v>13</v>
      </c>
      <c r="O3" s="35" t="s">
        <v>14</v>
      </c>
      <c r="P3" s="35" t="s">
        <v>15</v>
      </c>
      <c r="Q3" s="35" t="s">
        <v>16</v>
      </c>
      <c r="R3" s="35" t="s">
        <v>17</v>
      </c>
      <c r="S3" s="35" t="s">
        <v>18</v>
      </c>
      <c r="T3" s="35" t="s">
        <v>19</v>
      </c>
    </row>
    <row r="4" spans="1:20" ht="30" customHeight="1" x14ac:dyDescent="0.3">
      <c r="A4" s="34"/>
      <c r="B4" s="34"/>
      <c r="C4" s="34"/>
      <c r="D4" s="34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34"/>
      <c r="N4" s="35"/>
      <c r="O4" s="35"/>
      <c r="P4" s="35"/>
      <c r="Q4" s="35"/>
      <c r="R4" s="35"/>
      <c r="S4" s="35"/>
      <c r="T4" s="35"/>
    </row>
    <row r="5" spans="1:20" ht="30" customHeight="1" x14ac:dyDescent="0.3">
      <c r="A5" s="8" t="s">
        <v>51</v>
      </c>
      <c r="B5" s="8" t="s">
        <v>52</v>
      </c>
      <c r="C5" s="8" t="s">
        <v>52</v>
      </c>
      <c r="D5" s="9">
        <v>1</v>
      </c>
      <c r="E5" s="10">
        <f>F6+F23+F24</f>
        <v>371879803</v>
      </c>
      <c r="F5" s="10">
        <f t="shared" ref="F5:F26" si="0">E5*D5</f>
        <v>371879803</v>
      </c>
      <c r="G5" s="10">
        <f>H6+H23+H24</f>
        <v>127421517</v>
      </c>
      <c r="H5" s="10">
        <f t="shared" ref="H5:H26" si="1">G5*D5</f>
        <v>127421517</v>
      </c>
      <c r="I5" s="10">
        <f>J6+J23+J24</f>
        <v>2754404</v>
      </c>
      <c r="J5" s="10">
        <f t="shared" ref="J5:J26" si="2">I5*D5</f>
        <v>2754404</v>
      </c>
      <c r="K5" s="10">
        <f t="shared" ref="K5:K26" si="3">E5+G5+I5</f>
        <v>502055724</v>
      </c>
      <c r="L5" s="10">
        <f t="shared" ref="L5:L26" si="4">F5+H5+J5</f>
        <v>502055724</v>
      </c>
      <c r="M5" s="8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54</v>
      </c>
      <c r="T5" s="6"/>
    </row>
    <row r="6" spans="1:20" ht="30" customHeight="1" x14ac:dyDescent="0.3">
      <c r="A6" s="8" t="s">
        <v>55</v>
      </c>
      <c r="B6" s="8" t="s">
        <v>52</v>
      </c>
      <c r="C6" s="8" t="s">
        <v>52</v>
      </c>
      <c r="D6" s="9">
        <v>1</v>
      </c>
      <c r="E6" s="10">
        <f>F7+F8+F9+F10+F11+F12+F13+F14+F15+F16+F17+F18+F19+F20+F21</f>
        <v>300046127</v>
      </c>
      <c r="F6" s="10">
        <f t="shared" si="0"/>
        <v>300046127</v>
      </c>
      <c r="G6" s="10">
        <f>H7+H8+H9+H10+H11+H12+H13+H14+H15+H16+H17+H18+H19+H20+H21</f>
        <v>125138547</v>
      </c>
      <c r="H6" s="10">
        <f t="shared" si="1"/>
        <v>125138547</v>
      </c>
      <c r="I6" s="10">
        <f>J7+J8+J9+J10+J11+J12+J13+J14+J15+J16+J17+J18+J19+J20+J21</f>
        <v>2754404</v>
      </c>
      <c r="J6" s="10">
        <f t="shared" si="2"/>
        <v>2754404</v>
      </c>
      <c r="K6" s="10">
        <f t="shared" si="3"/>
        <v>427939078</v>
      </c>
      <c r="L6" s="10">
        <f t="shared" si="4"/>
        <v>427939078</v>
      </c>
      <c r="M6" s="8" t="s">
        <v>52</v>
      </c>
      <c r="N6" s="2" t="s">
        <v>56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 x14ac:dyDescent="0.3">
      <c r="A7" s="8" t="s">
        <v>57</v>
      </c>
      <c r="B7" s="8" t="s">
        <v>52</v>
      </c>
      <c r="C7" s="8" t="s">
        <v>52</v>
      </c>
      <c r="D7" s="9">
        <v>1</v>
      </c>
      <c r="E7" s="10">
        <f>공종별내역서!F25</f>
        <v>48876</v>
      </c>
      <c r="F7" s="10">
        <f t="shared" si="0"/>
        <v>48876</v>
      </c>
      <c r="G7" s="10">
        <f>공종별내역서!H25</f>
        <v>1686430</v>
      </c>
      <c r="H7" s="10">
        <f t="shared" si="1"/>
        <v>1686430</v>
      </c>
      <c r="I7" s="10">
        <f>공종별내역서!J25</f>
        <v>604546</v>
      </c>
      <c r="J7" s="10">
        <f t="shared" si="2"/>
        <v>604546</v>
      </c>
      <c r="K7" s="10">
        <f t="shared" si="3"/>
        <v>2339852</v>
      </c>
      <c r="L7" s="10">
        <f t="shared" si="4"/>
        <v>2339852</v>
      </c>
      <c r="M7" s="8" t="s">
        <v>52</v>
      </c>
      <c r="N7" s="2" t="s">
        <v>58</v>
      </c>
      <c r="O7" s="2" t="s">
        <v>52</v>
      </c>
      <c r="P7" s="2" t="s">
        <v>56</v>
      </c>
      <c r="Q7" s="2" t="s">
        <v>52</v>
      </c>
      <c r="R7" s="3">
        <v>3</v>
      </c>
      <c r="S7" s="2" t="s">
        <v>52</v>
      </c>
      <c r="T7" s="6"/>
    </row>
    <row r="8" spans="1:20" ht="30" customHeight="1" x14ac:dyDescent="0.3">
      <c r="A8" s="8" t="s">
        <v>100</v>
      </c>
      <c r="B8" s="8" t="s">
        <v>52</v>
      </c>
      <c r="C8" s="8" t="s">
        <v>52</v>
      </c>
      <c r="D8" s="9">
        <v>1</v>
      </c>
      <c r="E8" s="10">
        <f>공종별내역서!F47</f>
        <v>693906</v>
      </c>
      <c r="F8" s="10">
        <f t="shared" si="0"/>
        <v>693906</v>
      </c>
      <c r="G8" s="10">
        <f>공종별내역서!H47</f>
        <v>2252895</v>
      </c>
      <c r="H8" s="10">
        <f t="shared" si="1"/>
        <v>2252895</v>
      </c>
      <c r="I8" s="10">
        <f>공종별내역서!J47</f>
        <v>279254</v>
      </c>
      <c r="J8" s="10">
        <f t="shared" si="2"/>
        <v>279254</v>
      </c>
      <c r="K8" s="10">
        <f t="shared" si="3"/>
        <v>3226055</v>
      </c>
      <c r="L8" s="10">
        <f t="shared" si="4"/>
        <v>3226055</v>
      </c>
      <c r="M8" s="8" t="s">
        <v>52</v>
      </c>
      <c r="N8" s="2" t="s">
        <v>101</v>
      </c>
      <c r="O8" s="2" t="s">
        <v>52</v>
      </c>
      <c r="P8" s="2" t="s">
        <v>56</v>
      </c>
      <c r="Q8" s="2" t="s">
        <v>52</v>
      </c>
      <c r="R8" s="3">
        <v>3</v>
      </c>
      <c r="S8" s="2" t="s">
        <v>52</v>
      </c>
      <c r="T8" s="6"/>
    </row>
    <row r="9" spans="1:20" ht="30" customHeight="1" x14ac:dyDescent="0.3">
      <c r="A9" s="8" t="s">
        <v>123</v>
      </c>
      <c r="B9" s="8" t="s">
        <v>52</v>
      </c>
      <c r="C9" s="8" t="s">
        <v>52</v>
      </c>
      <c r="D9" s="9">
        <v>1</v>
      </c>
      <c r="E9" s="10">
        <f>공종별내역서!F69</f>
        <v>4326377</v>
      </c>
      <c r="F9" s="10">
        <f t="shared" si="0"/>
        <v>4326377</v>
      </c>
      <c r="G9" s="10">
        <f>공종별내역서!H69</f>
        <v>3596443</v>
      </c>
      <c r="H9" s="10">
        <f t="shared" si="1"/>
        <v>3596443</v>
      </c>
      <c r="I9" s="10">
        <f>공종별내역서!J69</f>
        <v>253586</v>
      </c>
      <c r="J9" s="10">
        <f t="shared" si="2"/>
        <v>253586</v>
      </c>
      <c r="K9" s="10">
        <f t="shared" si="3"/>
        <v>8176406</v>
      </c>
      <c r="L9" s="10">
        <f t="shared" si="4"/>
        <v>8176406</v>
      </c>
      <c r="M9" s="8" t="s">
        <v>52</v>
      </c>
      <c r="N9" s="2" t="s">
        <v>124</v>
      </c>
      <c r="O9" s="2" t="s">
        <v>52</v>
      </c>
      <c r="P9" s="2" t="s">
        <v>56</v>
      </c>
      <c r="Q9" s="2" t="s">
        <v>52</v>
      </c>
      <c r="R9" s="3">
        <v>3</v>
      </c>
      <c r="S9" s="2" t="s">
        <v>52</v>
      </c>
      <c r="T9" s="6"/>
    </row>
    <row r="10" spans="1:20" ht="30" customHeight="1" x14ac:dyDescent="0.3">
      <c r="A10" s="8" t="s">
        <v>168</v>
      </c>
      <c r="B10" s="8" t="s">
        <v>52</v>
      </c>
      <c r="C10" s="8" t="s">
        <v>52</v>
      </c>
      <c r="D10" s="9">
        <v>1</v>
      </c>
      <c r="E10" s="10">
        <f>공종별내역서!F91</f>
        <v>3640851</v>
      </c>
      <c r="F10" s="10">
        <f t="shared" si="0"/>
        <v>3640851</v>
      </c>
      <c r="G10" s="10">
        <f>공종별내역서!H91</f>
        <v>11270837</v>
      </c>
      <c r="H10" s="10">
        <f t="shared" si="1"/>
        <v>11270837</v>
      </c>
      <c r="I10" s="10">
        <f>공종별내역서!J91</f>
        <v>323242</v>
      </c>
      <c r="J10" s="10">
        <f t="shared" si="2"/>
        <v>323242</v>
      </c>
      <c r="K10" s="10">
        <f t="shared" si="3"/>
        <v>15234930</v>
      </c>
      <c r="L10" s="10">
        <f t="shared" si="4"/>
        <v>15234930</v>
      </c>
      <c r="M10" s="8" t="s">
        <v>52</v>
      </c>
      <c r="N10" s="2" t="s">
        <v>169</v>
      </c>
      <c r="O10" s="2" t="s">
        <v>52</v>
      </c>
      <c r="P10" s="2" t="s">
        <v>56</v>
      </c>
      <c r="Q10" s="2" t="s">
        <v>52</v>
      </c>
      <c r="R10" s="3">
        <v>3</v>
      </c>
      <c r="S10" s="2" t="s">
        <v>52</v>
      </c>
      <c r="T10" s="6"/>
    </row>
    <row r="11" spans="1:20" ht="30" customHeight="1" x14ac:dyDescent="0.3">
      <c r="A11" s="8" t="s">
        <v>214</v>
      </c>
      <c r="B11" s="8" t="s">
        <v>52</v>
      </c>
      <c r="C11" s="8" t="s">
        <v>52</v>
      </c>
      <c r="D11" s="9">
        <v>1</v>
      </c>
      <c r="E11" s="10">
        <f>공종별내역서!F113</f>
        <v>304532</v>
      </c>
      <c r="F11" s="10">
        <f t="shared" si="0"/>
        <v>304532</v>
      </c>
      <c r="G11" s="10">
        <f>공종별내역서!H113</f>
        <v>1544746</v>
      </c>
      <c r="H11" s="10">
        <f t="shared" si="1"/>
        <v>1544746</v>
      </c>
      <c r="I11" s="10">
        <f>공종별내역서!J113</f>
        <v>24311</v>
      </c>
      <c r="J11" s="10">
        <f t="shared" si="2"/>
        <v>24311</v>
      </c>
      <c r="K11" s="10">
        <f t="shared" si="3"/>
        <v>1873589</v>
      </c>
      <c r="L11" s="10">
        <f t="shared" si="4"/>
        <v>1873589</v>
      </c>
      <c r="M11" s="8" t="s">
        <v>52</v>
      </c>
      <c r="N11" s="2" t="s">
        <v>215</v>
      </c>
      <c r="O11" s="2" t="s">
        <v>52</v>
      </c>
      <c r="P11" s="2" t="s">
        <v>56</v>
      </c>
      <c r="Q11" s="2" t="s">
        <v>52</v>
      </c>
      <c r="R11" s="3">
        <v>3</v>
      </c>
      <c r="S11" s="2" t="s">
        <v>52</v>
      </c>
      <c r="T11" s="6"/>
    </row>
    <row r="12" spans="1:20" ht="30" customHeight="1" x14ac:dyDescent="0.3">
      <c r="A12" s="8" t="s">
        <v>231</v>
      </c>
      <c r="B12" s="8" t="s">
        <v>52</v>
      </c>
      <c r="C12" s="8" t="s">
        <v>52</v>
      </c>
      <c r="D12" s="9">
        <v>1</v>
      </c>
      <c r="E12" s="10">
        <f>공종별내역서!F135</f>
        <v>374185</v>
      </c>
      <c r="F12" s="10">
        <f t="shared" si="0"/>
        <v>374185</v>
      </c>
      <c r="G12" s="10">
        <f>공종별내역서!H135</f>
        <v>1169300</v>
      </c>
      <c r="H12" s="10">
        <f t="shared" si="1"/>
        <v>1169300</v>
      </c>
      <c r="I12" s="10">
        <f>공종별내역서!J135</f>
        <v>30207</v>
      </c>
      <c r="J12" s="10">
        <f t="shared" si="2"/>
        <v>30207</v>
      </c>
      <c r="K12" s="10">
        <f t="shared" si="3"/>
        <v>1573692</v>
      </c>
      <c r="L12" s="10">
        <f t="shared" si="4"/>
        <v>1573692</v>
      </c>
      <c r="M12" s="8" t="s">
        <v>52</v>
      </c>
      <c r="N12" s="2" t="s">
        <v>232</v>
      </c>
      <c r="O12" s="2" t="s">
        <v>52</v>
      </c>
      <c r="P12" s="2" t="s">
        <v>56</v>
      </c>
      <c r="Q12" s="2" t="s">
        <v>52</v>
      </c>
      <c r="R12" s="3">
        <v>3</v>
      </c>
      <c r="S12" s="2" t="s">
        <v>52</v>
      </c>
      <c r="T12" s="6"/>
    </row>
    <row r="13" spans="1:20" ht="30" customHeight="1" x14ac:dyDescent="0.3">
      <c r="A13" s="8" t="s">
        <v>248</v>
      </c>
      <c r="B13" s="8" t="s">
        <v>52</v>
      </c>
      <c r="C13" s="8" t="s">
        <v>52</v>
      </c>
      <c r="D13" s="9">
        <v>1</v>
      </c>
      <c r="E13" s="10">
        <f>공종별내역서!F179</f>
        <v>31125908</v>
      </c>
      <c r="F13" s="10">
        <f t="shared" si="0"/>
        <v>31125908</v>
      </c>
      <c r="G13" s="10">
        <f>공종별내역서!H179</f>
        <v>25804207</v>
      </c>
      <c r="H13" s="10">
        <f t="shared" si="1"/>
        <v>25804207</v>
      </c>
      <c r="I13" s="10">
        <f>공종별내역서!J179</f>
        <v>702320</v>
      </c>
      <c r="J13" s="10">
        <f t="shared" si="2"/>
        <v>702320</v>
      </c>
      <c r="K13" s="10">
        <f t="shared" si="3"/>
        <v>57632435</v>
      </c>
      <c r="L13" s="10">
        <f t="shared" si="4"/>
        <v>57632435</v>
      </c>
      <c r="M13" s="8" t="s">
        <v>52</v>
      </c>
      <c r="N13" s="2" t="s">
        <v>249</v>
      </c>
      <c r="O13" s="2" t="s">
        <v>52</v>
      </c>
      <c r="P13" s="2" t="s">
        <v>56</v>
      </c>
      <c r="Q13" s="2" t="s">
        <v>52</v>
      </c>
      <c r="R13" s="3">
        <v>3</v>
      </c>
      <c r="S13" s="2" t="s">
        <v>52</v>
      </c>
      <c r="T13" s="6"/>
    </row>
    <row r="14" spans="1:20" ht="30" customHeight="1" x14ac:dyDescent="0.3">
      <c r="A14" s="8" t="s">
        <v>373</v>
      </c>
      <c r="B14" s="8" t="s">
        <v>52</v>
      </c>
      <c r="C14" s="8" t="s">
        <v>52</v>
      </c>
      <c r="D14" s="9">
        <v>1</v>
      </c>
      <c r="E14" s="10">
        <f>공종별내역서!F201</f>
        <v>66186</v>
      </c>
      <c r="F14" s="10">
        <f t="shared" si="0"/>
        <v>66186</v>
      </c>
      <c r="G14" s="10">
        <f>공종별내역서!H201</f>
        <v>596459</v>
      </c>
      <c r="H14" s="10">
        <f t="shared" si="1"/>
        <v>596459</v>
      </c>
      <c r="I14" s="10">
        <f>공종별내역서!J201</f>
        <v>8020</v>
      </c>
      <c r="J14" s="10">
        <f t="shared" si="2"/>
        <v>8020</v>
      </c>
      <c r="K14" s="10">
        <f t="shared" si="3"/>
        <v>670665</v>
      </c>
      <c r="L14" s="10">
        <f t="shared" si="4"/>
        <v>670665</v>
      </c>
      <c r="M14" s="8" t="s">
        <v>52</v>
      </c>
      <c r="N14" s="2" t="s">
        <v>374</v>
      </c>
      <c r="O14" s="2" t="s">
        <v>52</v>
      </c>
      <c r="P14" s="2" t="s">
        <v>56</v>
      </c>
      <c r="Q14" s="2" t="s">
        <v>52</v>
      </c>
      <c r="R14" s="3">
        <v>3</v>
      </c>
      <c r="S14" s="2" t="s">
        <v>52</v>
      </c>
      <c r="T14" s="6"/>
    </row>
    <row r="15" spans="1:20" ht="30" customHeight="1" x14ac:dyDescent="0.3">
      <c r="A15" s="8" t="s">
        <v>389</v>
      </c>
      <c r="B15" s="8" t="s">
        <v>52</v>
      </c>
      <c r="C15" s="8" t="s">
        <v>52</v>
      </c>
      <c r="D15" s="9">
        <v>1</v>
      </c>
      <c r="E15" s="10">
        <f>공종별내역서!F223</f>
        <v>8155127</v>
      </c>
      <c r="F15" s="10">
        <f t="shared" si="0"/>
        <v>8155127</v>
      </c>
      <c r="G15" s="10">
        <f>공종별내역서!H223</f>
        <v>7911668</v>
      </c>
      <c r="H15" s="10">
        <f t="shared" si="1"/>
        <v>7911668</v>
      </c>
      <c r="I15" s="10">
        <f>공종별내역서!J223</f>
        <v>265769</v>
      </c>
      <c r="J15" s="10">
        <f t="shared" si="2"/>
        <v>265769</v>
      </c>
      <c r="K15" s="10">
        <f t="shared" si="3"/>
        <v>16332564</v>
      </c>
      <c r="L15" s="10">
        <f t="shared" si="4"/>
        <v>16332564</v>
      </c>
      <c r="M15" s="8" t="s">
        <v>52</v>
      </c>
      <c r="N15" s="2" t="s">
        <v>390</v>
      </c>
      <c r="O15" s="2" t="s">
        <v>52</v>
      </c>
      <c r="P15" s="2" t="s">
        <v>56</v>
      </c>
      <c r="Q15" s="2" t="s">
        <v>52</v>
      </c>
      <c r="R15" s="3">
        <v>3</v>
      </c>
      <c r="S15" s="2" t="s">
        <v>52</v>
      </c>
      <c r="T15" s="6"/>
    </row>
    <row r="16" spans="1:20" ht="30" customHeight="1" x14ac:dyDescent="0.3">
      <c r="A16" s="8" t="s">
        <v>427</v>
      </c>
      <c r="B16" s="8" t="s">
        <v>52</v>
      </c>
      <c r="C16" s="8" t="s">
        <v>52</v>
      </c>
      <c r="D16" s="9">
        <v>1</v>
      </c>
      <c r="E16" s="10">
        <f>공종별내역서!F245</f>
        <v>18609</v>
      </c>
      <c r="F16" s="10">
        <f t="shared" si="0"/>
        <v>18609</v>
      </c>
      <c r="G16" s="10">
        <f>공종별내역서!H245</f>
        <v>365504</v>
      </c>
      <c r="H16" s="10">
        <f t="shared" si="1"/>
        <v>365504</v>
      </c>
      <c r="I16" s="10">
        <f>공종별내역서!J245</f>
        <v>10490</v>
      </c>
      <c r="J16" s="10">
        <f t="shared" si="2"/>
        <v>10490</v>
      </c>
      <c r="K16" s="10">
        <f t="shared" si="3"/>
        <v>394603</v>
      </c>
      <c r="L16" s="10">
        <f t="shared" si="4"/>
        <v>394603</v>
      </c>
      <c r="M16" s="8" t="s">
        <v>52</v>
      </c>
      <c r="N16" s="2" t="s">
        <v>428</v>
      </c>
      <c r="O16" s="2" t="s">
        <v>52</v>
      </c>
      <c r="P16" s="2" t="s">
        <v>56</v>
      </c>
      <c r="Q16" s="2" t="s">
        <v>52</v>
      </c>
      <c r="R16" s="3">
        <v>3</v>
      </c>
      <c r="S16" s="2" t="s">
        <v>52</v>
      </c>
      <c r="T16" s="6"/>
    </row>
    <row r="17" spans="1:20" ht="30" customHeight="1" x14ac:dyDescent="0.3">
      <c r="A17" s="8" t="s">
        <v>447</v>
      </c>
      <c r="B17" s="8" t="s">
        <v>52</v>
      </c>
      <c r="C17" s="8" t="s">
        <v>52</v>
      </c>
      <c r="D17" s="9">
        <v>1</v>
      </c>
      <c r="E17" s="10">
        <f>공종별내역서!F267</f>
        <v>7212078</v>
      </c>
      <c r="F17" s="10">
        <f t="shared" si="0"/>
        <v>7212078</v>
      </c>
      <c r="G17" s="10">
        <f>공종별내역서!H267</f>
        <v>2770863</v>
      </c>
      <c r="H17" s="10">
        <f t="shared" si="1"/>
        <v>2770863</v>
      </c>
      <c r="I17" s="10">
        <f>공종별내역서!J267</f>
        <v>51116</v>
      </c>
      <c r="J17" s="10">
        <f t="shared" si="2"/>
        <v>51116</v>
      </c>
      <c r="K17" s="10">
        <f t="shared" si="3"/>
        <v>10034057</v>
      </c>
      <c r="L17" s="10">
        <f t="shared" si="4"/>
        <v>10034057</v>
      </c>
      <c r="M17" s="8" t="s">
        <v>52</v>
      </c>
      <c r="N17" s="2" t="s">
        <v>448</v>
      </c>
      <c r="O17" s="2" t="s">
        <v>52</v>
      </c>
      <c r="P17" s="2" t="s">
        <v>56</v>
      </c>
      <c r="Q17" s="2" t="s">
        <v>52</v>
      </c>
      <c r="R17" s="3">
        <v>3</v>
      </c>
      <c r="S17" s="2" t="s">
        <v>52</v>
      </c>
      <c r="T17" s="6"/>
    </row>
    <row r="18" spans="1:20" ht="30" customHeight="1" x14ac:dyDescent="0.3">
      <c r="A18" s="8" t="s">
        <v>515</v>
      </c>
      <c r="B18" s="8" t="s">
        <v>52</v>
      </c>
      <c r="C18" s="8" t="s">
        <v>52</v>
      </c>
      <c r="D18" s="9">
        <v>1</v>
      </c>
      <c r="E18" s="10">
        <f>공종별내역서!F289</f>
        <v>2700194</v>
      </c>
      <c r="F18" s="10">
        <f t="shared" si="0"/>
        <v>2700194</v>
      </c>
      <c r="G18" s="10">
        <f>공종별내역서!H289</f>
        <v>6584142</v>
      </c>
      <c r="H18" s="10">
        <f t="shared" si="1"/>
        <v>6584142</v>
      </c>
      <c r="I18" s="10">
        <f>공종별내역서!J289</f>
        <v>0</v>
      </c>
      <c r="J18" s="10">
        <f t="shared" si="2"/>
        <v>0</v>
      </c>
      <c r="K18" s="10">
        <f t="shared" si="3"/>
        <v>9284336</v>
      </c>
      <c r="L18" s="10">
        <f t="shared" si="4"/>
        <v>9284336</v>
      </c>
      <c r="M18" s="8" t="s">
        <v>52</v>
      </c>
      <c r="N18" s="2" t="s">
        <v>516</v>
      </c>
      <c r="O18" s="2" t="s">
        <v>52</v>
      </c>
      <c r="P18" s="2" t="s">
        <v>56</v>
      </c>
      <c r="Q18" s="2" t="s">
        <v>52</v>
      </c>
      <c r="R18" s="3">
        <v>3</v>
      </c>
      <c r="S18" s="2" t="s">
        <v>52</v>
      </c>
      <c r="T18" s="6"/>
    </row>
    <row r="19" spans="1:20" ht="30" customHeight="1" x14ac:dyDescent="0.3">
      <c r="A19" s="8" t="s">
        <v>564</v>
      </c>
      <c r="B19" s="8" t="s">
        <v>52</v>
      </c>
      <c r="C19" s="8" t="s">
        <v>52</v>
      </c>
      <c r="D19" s="9">
        <v>1</v>
      </c>
      <c r="E19" s="10">
        <f>공종별내역서!F333</f>
        <v>176693640</v>
      </c>
      <c r="F19" s="10">
        <f t="shared" si="0"/>
        <v>176693640</v>
      </c>
      <c r="G19" s="10">
        <f>공종별내역서!H333</f>
        <v>1457650</v>
      </c>
      <c r="H19" s="10">
        <f t="shared" si="1"/>
        <v>1457650</v>
      </c>
      <c r="I19" s="10">
        <f>공종별내역서!J333</f>
        <v>110156</v>
      </c>
      <c r="J19" s="10">
        <f t="shared" si="2"/>
        <v>110156</v>
      </c>
      <c r="K19" s="10">
        <f t="shared" si="3"/>
        <v>178261446</v>
      </c>
      <c r="L19" s="10">
        <f t="shared" si="4"/>
        <v>178261446</v>
      </c>
      <c r="M19" s="8" t="s">
        <v>52</v>
      </c>
      <c r="N19" s="2" t="s">
        <v>565</v>
      </c>
      <c r="O19" s="2" t="s">
        <v>52</v>
      </c>
      <c r="P19" s="2" t="s">
        <v>56</v>
      </c>
      <c r="Q19" s="2" t="s">
        <v>52</v>
      </c>
      <c r="R19" s="3">
        <v>3</v>
      </c>
      <c r="S19" s="2" t="s">
        <v>52</v>
      </c>
      <c r="T19" s="6"/>
    </row>
    <row r="20" spans="1:20" ht="30" customHeight="1" x14ac:dyDescent="0.3">
      <c r="A20" s="8" t="s">
        <v>669</v>
      </c>
      <c r="B20" s="8" t="s">
        <v>52</v>
      </c>
      <c r="C20" s="8" t="s">
        <v>52</v>
      </c>
      <c r="D20" s="9">
        <v>1</v>
      </c>
      <c r="E20" s="10">
        <f>공종별내역서!F355</f>
        <v>64331700</v>
      </c>
      <c r="F20" s="10">
        <f t="shared" si="0"/>
        <v>64331700</v>
      </c>
      <c r="G20" s="10">
        <f>공종별내역서!H355</f>
        <v>53392236</v>
      </c>
      <c r="H20" s="10">
        <f t="shared" si="1"/>
        <v>53392236</v>
      </c>
      <c r="I20" s="10">
        <f>공종별내역서!J355</f>
        <v>0</v>
      </c>
      <c r="J20" s="10">
        <f t="shared" si="2"/>
        <v>0</v>
      </c>
      <c r="K20" s="10">
        <f t="shared" si="3"/>
        <v>117723936</v>
      </c>
      <c r="L20" s="10">
        <f t="shared" si="4"/>
        <v>117723936</v>
      </c>
      <c r="M20" s="8" t="s">
        <v>52</v>
      </c>
      <c r="N20" s="2" t="s">
        <v>670</v>
      </c>
      <c r="O20" s="2" t="s">
        <v>52</v>
      </c>
      <c r="P20" s="2" t="s">
        <v>56</v>
      </c>
      <c r="Q20" s="2" t="s">
        <v>52</v>
      </c>
      <c r="R20" s="3">
        <v>3</v>
      </c>
      <c r="S20" s="2" t="s">
        <v>52</v>
      </c>
      <c r="T20" s="6"/>
    </row>
    <row r="21" spans="1:20" ht="30" customHeight="1" x14ac:dyDescent="0.3">
      <c r="A21" s="8" t="s">
        <v>719</v>
      </c>
      <c r="B21" s="8" t="s">
        <v>52</v>
      </c>
      <c r="C21" s="8" t="s">
        <v>52</v>
      </c>
      <c r="D21" s="9">
        <v>1</v>
      </c>
      <c r="E21" s="10">
        <f>공종별내역서!F377</f>
        <v>353958</v>
      </c>
      <c r="F21" s="10">
        <f t="shared" si="0"/>
        <v>353958</v>
      </c>
      <c r="G21" s="10">
        <f>공종별내역서!H377</f>
        <v>4735167</v>
      </c>
      <c r="H21" s="10">
        <f t="shared" si="1"/>
        <v>4735167</v>
      </c>
      <c r="I21" s="10">
        <f>공종별내역서!J377</f>
        <v>91387</v>
      </c>
      <c r="J21" s="10">
        <f t="shared" si="2"/>
        <v>91387</v>
      </c>
      <c r="K21" s="10">
        <f t="shared" si="3"/>
        <v>5180512</v>
      </c>
      <c r="L21" s="10">
        <f t="shared" si="4"/>
        <v>5180512</v>
      </c>
      <c r="M21" s="8" t="s">
        <v>52</v>
      </c>
      <c r="N21" s="2" t="s">
        <v>720</v>
      </c>
      <c r="O21" s="2" t="s">
        <v>52</v>
      </c>
      <c r="P21" s="2" t="s">
        <v>56</v>
      </c>
      <c r="Q21" s="2" t="s">
        <v>52</v>
      </c>
      <c r="R21" s="3">
        <v>3</v>
      </c>
      <c r="S21" s="2" t="s">
        <v>54</v>
      </c>
      <c r="T21" s="6"/>
    </row>
    <row r="22" spans="1:20" ht="30" customHeight="1" x14ac:dyDescent="0.3">
      <c r="A22" s="8" t="s">
        <v>765</v>
      </c>
      <c r="B22" s="8" t="s">
        <v>52</v>
      </c>
      <c r="C22" s="8" t="s">
        <v>52</v>
      </c>
      <c r="D22" s="9">
        <v>1</v>
      </c>
      <c r="E22" s="10">
        <f>공종별내역서!F399</f>
        <v>0</v>
      </c>
      <c r="F22" s="10">
        <f t="shared" si="0"/>
        <v>0</v>
      </c>
      <c r="G22" s="10">
        <f>공종별내역서!H399</f>
        <v>0</v>
      </c>
      <c r="H22" s="10">
        <f t="shared" si="1"/>
        <v>0</v>
      </c>
      <c r="I22" s="10">
        <f>공종별내역서!J399</f>
        <v>1488333</v>
      </c>
      <c r="J22" s="10">
        <f t="shared" si="2"/>
        <v>1488333</v>
      </c>
      <c r="K22" s="10">
        <f t="shared" si="3"/>
        <v>1488333</v>
      </c>
      <c r="L22" s="10">
        <f t="shared" si="4"/>
        <v>1488333</v>
      </c>
      <c r="M22" s="8" t="s">
        <v>52</v>
      </c>
      <c r="N22" s="2" t="s">
        <v>766</v>
      </c>
      <c r="O22" s="2" t="s">
        <v>52</v>
      </c>
      <c r="P22" s="2" t="s">
        <v>52</v>
      </c>
      <c r="Q22" s="2" t="s">
        <v>767</v>
      </c>
      <c r="R22" s="3">
        <v>3</v>
      </c>
      <c r="S22" s="2" t="s">
        <v>52</v>
      </c>
      <c r="T22" s="6">
        <f>L22*1</f>
        <v>1488333</v>
      </c>
    </row>
    <row r="23" spans="1:20" ht="30" customHeight="1" x14ac:dyDescent="0.3">
      <c r="A23" s="8" t="s">
        <v>779</v>
      </c>
      <c r="B23" s="8" t="s">
        <v>52</v>
      </c>
      <c r="C23" s="8" t="s">
        <v>52</v>
      </c>
      <c r="D23" s="9">
        <v>1</v>
      </c>
      <c r="E23" s="10">
        <f>공종별내역서!F421</f>
        <v>3833676</v>
      </c>
      <c r="F23" s="10">
        <f t="shared" si="0"/>
        <v>3833676</v>
      </c>
      <c r="G23" s="10">
        <f>공종별내역서!H421</f>
        <v>2282970</v>
      </c>
      <c r="H23" s="10">
        <f t="shared" si="1"/>
        <v>2282970</v>
      </c>
      <c r="I23" s="10">
        <f>공종별내역서!J421</f>
        <v>0</v>
      </c>
      <c r="J23" s="10">
        <f t="shared" si="2"/>
        <v>0</v>
      </c>
      <c r="K23" s="10">
        <f t="shared" si="3"/>
        <v>6116646</v>
      </c>
      <c r="L23" s="10">
        <f t="shared" si="4"/>
        <v>6116646</v>
      </c>
      <c r="M23" s="8" t="s">
        <v>52</v>
      </c>
      <c r="N23" s="2" t="s">
        <v>780</v>
      </c>
      <c r="O23" s="2" t="s">
        <v>52</v>
      </c>
      <c r="P23" s="2" t="s">
        <v>53</v>
      </c>
      <c r="Q23" s="2" t="s">
        <v>52</v>
      </c>
      <c r="R23" s="3">
        <v>2</v>
      </c>
      <c r="S23" s="2" t="s">
        <v>52</v>
      </c>
      <c r="T23" s="6"/>
    </row>
    <row r="24" spans="1:20" ht="30" customHeight="1" x14ac:dyDescent="0.3">
      <c r="A24" s="8" t="s">
        <v>788</v>
      </c>
      <c r="B24" s="8" t="s">
        <v>52</v>
      </c>
      <c r="C24" s="8" t="s">
        <v>52</v>
      </c>
      <c r="D24" s="9">
        <v>1</v>
      </c>
      <c r="E24" s="10">
        <f>공종별내역서!F443</f>
        <v>68000000</v>
      </c>
      <c r="F24" s="10">
        <f t="shared" si="0"/>
        <v>68000000</v>
      </c>
      <c r="G24" s="10">
        <f>공종별내역서!H443</f>
        <v>0</v>
      </c>
      <c r="H24" s="10">
        <f t="shared" si="1"/>
        <v>0</v>
      </c>
      <c r="I24" s="10">
        <f>공종별내역서!J443</f>
        <v>0</v>
      </c>
      <c r="J24" s="10">
        <f t="shared" si="2"/>
        <v>0</v>
      </c>
      <c r="K24" s="10">
        <f t="shared" si="3"/>
        <v>68000000</v>
      </c>
      <c r="L24" s="10">
        <f t="shared" si="4"/>
        <v>68000000</v>
      </c>
      <c r="M24" s="8" t="s">
        <v>52</v>
      </c>
      <c r="N24" s="2" t="s">
        <v>789</v>
      </c>
      <c r="O24" s="2" t="s">
        <v>52</v>
      </c>
      <c r="P24" s="2" t="s">
        <v>53</v>
      </c>
      <c r="Q24" s="2" t="s">
        <v>52</v>
      </c>
      <c r="R24" s="3">
        <v>2</v>
      </c>
      <c r="S24" s="2" t="s">
        <v>54</v>
      </c>
      <c r="T24" s="6"/>
    </row>
    <row r="25" spans="1:20" ht="30" customHeight="1" x14ac:dyDescent="0.3">
      <c r="A25" s="8" t="s">
        <v>793</v>
      </c>
      <c r="B25" s="8" t="s">
        <v>52</v>
      </c>
      <c r="C25" s="8" t="s">
        <v>52</v>
      </c>
      <c r="D25" s="9">
        <v>1</v>
      </c>
      <c r="E25" s="10">
        <f>공종별내역서!F465</f>
        <v>47506000</v>
      </c>
      <c r="F25" s="10">
        <f t="shared" si="0"/>
        <v>47506000</v>
      </c>
      <c r="G25" s="10">
        <f>공종별내역서!H465</f>
        <v>0</v>
      </c>
      <c r="H25" s="10">
        <f t="shared" si="1"/>
        <v>0</v>
      </c>
      <c r="I25" s="10">
        <f>공종별내역서!J465</f>
        <v>0</v>
      </c>
      <c r="J25" s="10">
        <f t="shared" si="2"/>
        <v>0</v>
      </c>
      <c r="K25" s="10">
        <f t="shared" si="3"/>
        <v>47506000</v>
      </c>
      <c r="L25" s="10">
        <f t="shared" si="4"/>
        <v>47506000</v>
      </c>
      <c r="M25" s="8" t="s">
        <v>52</v>
      </c>
      <c r="N25" s="2" t="s">
        <v>794</v>
      </c>
      <c r="O25" s="2" t="s">
        <v>52</v>
      </c>
      <c r="P25" s="2" t="s">
        <v>52</v>
      </c>
      <c r="Q25" s="2" t="s">
        <v>795</v>
      </c>
      <c r="R25" s="3">
        <v>2</v>
      </c>
      <c r="S25" s="2" t="s">
        <v>52</v>
      </c>
      <c r="T25" s="6">
        <f>L25*1</f>
        <v>47506000</v>
      </c>
    </row>
    <row r="26" spans="1:20" ht="30" customHeight="1" x14ac:dyDescent="0.3">
      <c r="A26" s="8" t="s">
        <v>811</v>
      </c>
      <c r="B26" s="8" t="s">
        <v>52</v>
      </c>
      <c r="C26" s="8" t="s">
        <v>52</v>
      </c>
      <c r="D26" s="9">
        <v>1</v>
      </c>
      <c r="E26" s="10">
        <f>공종별내역서!F509</f>
        <v>121743000</v>
      </c>
      <c r="F26" s="10">
        <f t="shared" si="0"/>
        <v>121743000</v>
      </c>
      <c r="G26" s="10">
        <f>공종별내역서!H509</f>
        <v>0</v>
      </c>
      <c r="H26" s="10">
        <f t="shared" si="1"/>
        <v>0</v>
      </c>
      <c r="I26" s="10">
        <f>공종별내역서!J509</f>
        <v>0</v>
      </c>
      <c r="J26" s="10">
        <f t="shared" si="2"/>
        <v>0</v>
      </c>
      <c r="K26" s="10">
        <f t="shared" si="3"/>
        <v>121743000</v>
      </c>
      <c r="L26" s="10">
        <f t="shared" si="4"/>
        <v>121743000</v>
      </c>
      <c r="M26" s="8" t="s">
        <v>52</v>
      </c>
      <c r="N26" s="2" t="s">
        <v>812</v>
      </c>
      <c r="O26" s="2" t="s">
        <v>52</v>
      </c>
      <c r="P26" s="2" t="s">
        <v>52</v>
      </c>
      <c r="Q26" s="2" t="s">
        <v>813</v>
      </c>
      <c r="R26" s="3">
        <v>2</v>
      </c>
      <c r="S26" s="2" t="s">
        <v>52</v>
      </c>
      <c r="T26" s="6">
        <f>L26*1</f>
        <v>121743000</v>
      </c>
    </row>
    <row r="27" spans="1:20" ht="30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T27" s="5"/>
    </row>
    <row r="28" spans="1:20" ht="30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T28" s="5"/>
    </row>
    <row r="29" spans="1:20" ht="30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T29" s="5"/>
    </row>
    <row r="30" spans="1:20" ht="30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T30" s="5"/>
    </row>
    <row r="31" spans="1:20" ht="30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T31" s="5"/>
    </row>
    <row r="32" spans="1:20" ht="30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T32" s="5"/>
    </row>
    <row r="33" spans="1:20" ht="30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T33" s="5"/>
    </row>
    <row r="34" spans="1:20" ht="30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T34" s="5"/>
    </row>
    <row r="35" spans="1:20" ht="30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T35" s="5"/>
    </row>
    <row r="36" spans="1:20" ht="30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T36" s="5"/>
    </row>
    <row r="37" spans="1:20" ht="30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T37" s="5"/>
    </row>
    <row r="38" spans="1:20" ht="30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T38" s="5"/>
    </row>
    <row r="39" spans="1:20" ht="30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T39" s="5"/>
    </row>
    <row r="40" spans="1:20" ht="30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T40" s="5"/>
    </row>
    <row r="41" spans="1:20" ht="30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T41" s="5"/>
    </row>
    <row r="42" spans="1:20" ht="30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T42" s="5"/>
    </row>
    <row r="43" spans="1:20" ht="30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T43" s="5"/>
    </row>
    <row r="44" spans="1:20" ht="30" customHeight="1" x14ac:dyDescent="0.3">
      <c r="A44" s="8" t="s">
        <v>98</v>
      </c>
      <c r="B44" s="9"/>
      <c r="C44" s="9"/>
      <c r="D44" s="9"/>
      <c r="E44" s="9"/>
      <c r="F44" s="10">
        <f>F5</f>
        <v>371879803</v>
      </c>
      <c r="G44" s="9"/>
      <c r="H44" s="10">
        <f>H5</f>
        <v>127421517</v>
      </c>
      <c r="I44" s="9"/>
      <c r="J44" s="10">
        <f>J5</f>
        <v>2754404</v>
      </c>
      <c r="K44" s="9"/>
      <c r="L44" s="10">
        <f>L5</f>
        <v>502055724</v>
      </c>
      <c r="M44" s="9"/>
      <c r="T44" s="5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ageMargins left="0.78740157480314954" right="0" top="0.39370078740157477" bottom="0.39370078740157477" header="0" footer="0"/>
  <pageSetup paperSize="9" scale="67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9"/>
  <sheetViews>
    <sheetView workbookViewId="0"/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48" ht="30" customHeight="1" x14ac:dyDescent="0.3">
      <c r="A2" s="33" t="s">
        <v>2</v>
      </c>
      <c r="B2" s="33" t="s">
        <v>3</v>
      </c>
      <c r="C2" s="33" t="s">
        <v>4</v>
      </c>
      <c r="D2" s="33" t="s">
        <v>5</v>
      </c>
      <c r="E2" s="33" t="s">
        <v>6</v>
      </c>
      <c r="F2" s="33"/>
      <c r="G2" s="33" t="s">
        <v>9</v>
      </c>
      <c r="H2" s="33"/>
      <c r="I2" s="33" t="s">
        <v>10</v>
      </c>
      <c r="J2" s="33"/>
      <c r="K2" s="33" t="s">
        <v>11</v>
      </c>
      <c r="L2" s="33"/>
      <c r="M2" s="33" t="s">
        <v>12</v>
      </c>
      <c r="N2" s="35" t="s">
        <v>20</v>
      </c>
      <c r="O2" s="35" t="s">
        <v>14</v>
      </c>
      <c r="P2" s="35" t="s">
        <v>21</v>
      </c>
      <c r="Q2" s="35" t="s">
        <v>13</v>
      </c>
      <c r="R2" s="35" t="s">
        <v>22</v>
      </c>
      <c r="S2" s="35" t="s">
        <v>23</v>
      </c>
      <c r="T2" s="35" t="s">
        <v>24</v>
      </c>
      <c r="U2" s="35" t="s">
        <v>25</v>
      </c>
      <c r="V2" s="35" t="s">
        <v>26</v>
      </c>
      <c r="W2" s="35" t="s">
        <v>27</v>
      </c>
      <c r="X2" s="35" t="s">
        <v>28</v>
      </c>
      <c r="Y2" s="35" t="s">
        <v>29</v>
      </c>
      <c r="Z2" s="35" t="s">
        <v>30</v>
      </c>
      <c r="AA2" s="35" t="s">
        <v>31</v>
      </c>
      <c r="AB2" s="35" t="s">
        <v>32</v>
      </c>
      <c r="AC2" s="35" t="s">
        <v>33</v>
      </c>
      <c r="AD2" s="35" t="s">
        <v>34</v>
      </c>
      <c r="AE2" s="35" t="s">
        <v>35</v>
      </c>
      <c r="AF2" s="35" t="s">
        <v>36</v>
      </c>
      <c r="AG2" s="35" t="s">
        <v>37</v>
      </c>
      <c r="AH2" s="35" t="s">
        <v>38</v>
      </c>
      <c r="AI2" s="35" t="s">
        <v>39</v>
      </c>
      <c r="AJ2" s="35" t="s">
        <v>40</v>
      </c>
      <c r="AK2" s="35" t="s">
        <v>41</v>
      </c>
      <c r="AL2" s="35" t="s">
        <v>42</v>
      </c>
      <c r="AM2" s="35" t="s">
        <v>43</v>
      </c>
      <c r="AN2" s="35" t="s">
        <v>44</v>
      </c>
      <c r="AO2" s="35" t="s">
        <v>45</v>
      </c>
      <c r="AP2" s="35" t="s">
        <v>46</v>
      </c>
      <c r="AQ2" s="35" t="s">
        <v>47</v>
      </c>
      <c r="AR2" s="35" t="s">
        <v>48</v>
      </c>
      <c r="AS2" s="35" t="s">
        <v>16</v>
      </c>
      <c r="AT2" s="35" t="s">
        <v>17</v>
      </c>
      <c r="AU2" s="35" t="s">
        <v>49</v>
      </c>
      <c r="AV2" s="35" t="s">
        <v>50</v>
      </c>
    </row>
    <row r="3" spans="1:48" ht="30" customHeight="1" x14ac:dyDescent="0.3">
      <c r="A3" s="33"/>
      <c r="B3" s="33"/>
      <c r="C3" s="33"/>
      <c r="D3" s="33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33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</row>
    <row r="4" spans="1:48" ht="30" customHeight="1" x14ac:dyDescent="0.3">
      <c r="A4" s="8" t="s">
        <v>57</v>
      </c>
      <c r="B4" s="8" t="s">
        <v>52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58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 x14ac:dyDescent="0.3">
      <c r="A5" s="8" t="s">
        <v>59</v>
      </c>
      <c r="B5" s="8" t="s">
        <v>60</v>
      </c>
      <c r="C5" s="8" t="s">
        <v>61</v>
      </c>
      <c r="D5" s="9">
        <v>1</v>
      </c>
      <c r="E5" s="11">
        <f>TRUNC(일위대가목록!E4,0)</f>
        <v>22572</v>
      </c>
      <c r="F5" s="11">
        <f t="shared" ref="F5:F11" si="0">TRUNC(E5*D5, 0)</f>
        <v>22572</v>
      </c>
      <c r="G5" s="11">
        <f>TRUNC(일위대가목록!F4,0)</f>
        <v>81747</v>
      </c>
      <c r="H5" s="11">
        <f t="shared" ref="H5:H11" si="1">TRUNC(G5*D5, 0)</f>
        <v>81747</v>
      </c>
      <c r="I5" s="11">
        <f>TRUNC(일위대가목록!G4,0)</f>
        <v>0</v>
      </c>
      <c r="J5" s="11">
        <f t="shared" ref="J5:J11" si="2">TRUNC(I5*D5, 0)</f>
        <v>0</v>
      </c>
      <c r="K5" s="11">
        <f t="shared" ref="K5:L11" si="3">TRUNC(E5+G5+I5, 0)</f>
        <v>104319</v>
      </c>
      <c r="L5" s="11">
        <f t="shared" si="3"/>
        <v>104319</v>
      </c>
      <c r="M5" s="8" t="s">
        <v>62</v>
      </c>
      <c r="N5" s="2" t="s">
        <v>63</v>
      </c>
      <c r="O5" s="2" t="s">
        <v>52</v>
      </c>
      <c r="P5" s="2" t="s">
        <v>52</v>
      </c>
      <c r="Q5" s="2" t="s">
        <v>58</v>
      </c>
      <c r="R5" s="2" t="s">
        <v>64</v>
      </c>
      <c r="S5" s="2" t="s">
        <v>65</v>
      </c>
      <c r="T5" s="2" t="s">
        <v>65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66</v>
      </c>
      <c r="AV5" s="3">
        <v>4</v>
      </c>
    </row>
    <row r="6" spans="1:48" ht="30" customHeight="1" x14ac:dyDescent="0.3">
      <c r="A6" s="8" t="s">
        <v>67</v>
      </c>
      <c r="B6" s="8" t="s">
        <v>68</v>
      </c>
      <c r="C6" s="8" t="s">
        <v>69</v>
      </c>
      <c r="D6" s="9">
        <v>4</v>
      </c>
      <c r="E6" s="11">
        <f>TRUNC(일위대가목록!E5,0)</f>
        <v>6576</v>
      </c>
      <c r="F6" s="11">
        <f t="shared" si="0"/>
        <v>26304</v>
      </c>
      <c r="G6" s="11">
        <f>TRUNC(일위대가목록!F5,0)</f>
        <v>130890</v>
      </c>
      <c r="H6" s="11">
        <f t="shared" si="1"/>
        <v>523560</v>
      </c>
      <c r="I6" s="11">
        <f>TRUNC(일위대가목록!G5,0)</f>
        <v>0</v>
      </c>
      <c r="J6" s="11">
        <f t="shared" si="2"/>
        <v>0</v>
      </c>
      <c r="K6" s="11">
        <f t="shared" si="3"/>
        <v>137466</v>
      </c>
      <c r="L6" s="11">
        <f t="shared" si="3"/>
        <v>549864</v>
      </c>
      <c r="M6" s="8" t="s">
        <v>70</v>
      </c>
      <c r="N6" s="2" t="s">
        <v>71</v>
      </c>
      <c r="O6" s="2" t="s">
        <v>52</v>
      </c>
      <c r="P6" s="2" t="s">
        <v>52</v>
      </c>
      <c r="Q6" s="2" t="s">
        <v>58</v>
      </c>
      <c r="R6" s="2" t="s">
        <v>64</v>
      </c>
      <c r="S6" s="2" t="s">
        <v>65</v>
      </c>
      <c r="T6" s="2" t="s">
        <v>65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72</v>
      </c>
      <c r="AV6" s="3">
        <v>5</v>
      </c>
    </row>
    <row r="7" spans="1:48" ht="30" customHeight="1" x14ac:dyDescent="0.3">
      <c r="A7" s="8" t="s">
        <v>73</v>
      </c>
      <c r="B7" s="8" t="s">
        <v>74</v>
      </c>
      <c r="C7" s="8" t="s">
        <v>69</v>
      </c>
      <c r="D7" s="9">
        <v>1</v>
      </c>
      <c r="E7" s="11">
        <f>TRUNC(일위대가목록!E6,0)</f>
        <v>0</v>
      </c>
      <c r="F7" s="11">
        <f t="shared" si="0"/>
        <v>0</v>
      </c>
      <c r="G7" s="11">
        <f>TRUNC(일위대가목록!F6,0)</f>
        <v>0</v>
      </c>
      <c r="H7" s="11">
        <f t="shared" si="1"/>
        <v>0</v>
      </c>
      <c r="I7" s="11">
        <f>TRUNC(일위대가목록!G6,0)</f>
        <v>604546</v>
      </c>
      <c r="J7" s="11">
        <f t="shared" si="2"/>
        <v>604546</v>
      </c>
      <c r="K7" s="11">
        <f t="shared" si="3"/>
        <v>604546</v>
      </c>
      <c r="L7" s="11">
        <f t="shared" si="3"/>
        <v>604546</v>
      </c>
      <c r="M7" s="8" t="s">
        <v>75</v>
      </c>
      <c r="N7" s="2" t="s">
        <v>76</v>
      </c>
      <c r="O7" s="2" t="s">
        <v>52</v>
      </c>
      <c r="P7" s="2" t="s">
        <v>52</v>
      </c>
      <c r="Q7" s="2" t="s">
        <v>58</v>
      </c>
      <c r="R7" s="2" t="s">
        <v>64</v>
      </c>
      <c r="S7" s="2" t="s">
        <v>65</v>
      </c>
      <c r="T7" s="2" t="s">
        <v>65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52</v>
      </c>
      <c r="AS7" s="2" t="s">
        <v>52</v>
      </c>
      <c r="AT7" s="3"/>
      <c r="AU7" s="2" t="s">
        <v>77</v>
      </c>
      <c r="AV7" s="3">
        <v>6</v>
      </c>
    </row>
    <row r="8" spans="1:48" ht="30" customHeight="1" x14ac:dyDescent="0.3">
      <c r="A8" s="8" t="s">
        <v>78</v>
      </c>
      <c r="B8" s="8" t="s">
        <v>79</v>
      </c>
      <c r="C8" s="8" t="s">
        <v>80</v>
      </c>
      <c r="D8" s="9">
        <v>73</v>
      </c>
      <c r="E8" s="11">
        <f>TRUNC(일위대가목록!E7,0)</f>
        <v>0</v>
      </c>
      <c r="F8" s="11">
        <f t="shared" si="0"/>
        <v>0</v>
      </c>
      <c r="G8" s="11">
        <f>TRUNC(일위대가목록!F7,0)</f>
        <v>9876</v>
      </c>
      <c r="H8" s="11">
        <f t="shared" si="1"/>
        <v>720948</v>
      </c>
      <c r="I8" s="11">
        <f>TRUNC(일위대가목록!G7,0)</f>
        <v>0</v>
      </c>
      <c r="J8" s="11">
        <f t="shared" si="2"/>
        <v>0</v>
      </c>
      <c r="K8" s="11">
        <f t="shared" si="3"/>
        <v>9876</v>
      </c>
      <c r="L8" s="11">
        <f t="shared" si="3"/>
        <v>720948</v>
      </c>
      <c r="M8" s="8" t="s">
        <v>81</v>
      </c>
      <c r="N8" s="2" t="s">
        <v>82</v>
      </c>
      <c r="O8" s="2" t="s">
        <v>52</v>
      </c>
      <c r="P8" s="2" t="s">
        <v>52</v>
      </c>
      <c r="Q8" s="2" t="s">
        <v>58</v>
      </c>
      <c r="R8" s="2" t="s">
        <v>64</v>
      </c>
      <c r="S8" s="2" t="s">
        <v>65</v>
      </c>
      <c r="T8" s="2" t="s">
        <v>65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" t="s">
        <v>52</v>
      </c>
      <c r="AS8" s="2" t="s">
        <v>52</v>
      </c>
      <c r="AT8" s="3"/>
      <c r="AU8" s="2" t="s">
        <v>83</v>
      </c>
      <c r="AV8" s="3">
        <v>8</v>
      </c>
    </row>
    <row r="9" spans="1:48" ht="30" customHeight="1" x14ac:dyDescent="0.3">
      <c r="A9" s="8" t="s">
        <v>78</v>
      </c>
      <c r="B9" s="8" t="s">
        <v>84</v>
      </c>
      <c r="C9" s="8" t="s">
        <v>80</v>
      </c>
      <c r="D9" s="9">
        <v>48</v>
      </c>
      <c r="E9" s="11">
        <f>TRUNC(일위대가목록!E8,0)</f>
        <v>0</v>
      </c>
      <c r="F9" s="11">
        <f t="shared" si="0"/>
        <v>0</v>
      </c>
      <c r="G9" s="11">
        <f>TRUNC(일위대가목록!F8,0)</f>
        <v>4938</v>
      </c>
      <c r="H9" s="11">
        <f t="shared" si="1"/>
        <v>237024</v>
      </c>
      <c r="I9" s="11">
        <f>TRUNC(일위대가목록!G8,0)</f>
        <v>0</v>
      </c>
      <c r="J9" s="11">
        <f t="shared" si="2"/>
        <v>0</v>
      </c>
      <c r="K9" s="11">
        <f t="shared" si="3"/>
        <v>4938</v>
      </c>
      <c r="L9" s="11">
        <f t="shared" si="3"/>
        <v>237024</v>
      </c>
      <c r="M9" s="8" t="s">
        <v>85</v>
      </c>
      <c r="N9" s="2" t="s">
        <v>86</v>
      </c>
      <c r="O9" s="2" t="s">
        <v>52</v>
      </c>
      <c r="P9" s="2" t="s">
        <v>52</v>
      </c>
      <c r="Q9" s="2" t="s">
        <v>58</v>
      </c>
      <c r="R9" s="2" t="s">
        <v>64</v>
      </c>
      <c r="S9" s="2" t="s">
        <v>65</v>
      </c>
      <c r="T9" s="2" t="s">
        <v>65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" t="s">
        <v>52</v>
      </c>
      <c r="AS9" s="2" t="s">
        <v>52</v>
      </c>
      <c r="AT9" s="3"/>
      <c r="AU9" s="2" t="s">
        <v>87</v>
      </c>
      <c r="AV9" s="3">
        <v>9</v>
      </c>
    </row>
    <row r="10" spans="1:48" ht="30" customHeight="1" x14ac:dyDescent="0.3">
      <c r="A10" s="8" t="s">
        <v>88</v>
      </c>
      <c r="B10" s="8" t="s">
        <v>89</v>
      </c>
      <c r="C10" s="8" t="s">
        <v>80</v>
      </c>
      <c r="D10" s="9">
        <v>73</v>
      </c>
      <c r="E10" s="11">
        <f>TRUNC(일위대가목록!E9,0)</f>
        <v>0</v>
      </c>
      <c r="F10" s="11">
        <f t="shared" si="0"/>
        <v>0</v>
      </c>
      <c r="G10" s="11">
        <f>TRUNC(일위대가목록!F9,0)</f>
        <v>1123</v>
      </c>
      <c r="H10" s="11">
        <f t="shared" si="1"/>
        <v>81979</v>
      </c>
      <c r="I10" s="11">
        <f>TRUNC(일위대가목록!G9,0)</f>
        <v>0</v>
      </c>
      <c r="J10" s="11">
        <f t="shared" si="2"/>
        <v>0</v>
      </c>
      <c r="K10" s="11">
        <f t="shared" si="3"/>
        <v>1123</v>
      </c>
      <c r="L10" s="11">
        <f t="shared" si="3"/>
        <v>81979</v>
      </c>
      <c r="M10" s="8" t="s">
        <v>90</v>
      </c>
      <c r="N10" s="2" t="s">
        <v>91</v>
      </c>
      <c r="O10" s="2" t="s">
        <v>52</v>
      </c>
      <c r="P10" s="2" t="s">
        <v>52</v>
      </c>
      <c r="Q10" s="2" t="s">
        <v>58</v>
      </c>
      <c r="R10" s="2" t="s">
        <v>64</v>
      </c>
      <c r="S10" s="2" t="s">
        <v>65</v>
      </c>
      <c r="T10" s="2" t="s">
        <v>65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2" t="s">
        <v>52</v>
      </c>
      <c r="AS10" s="2" t="s">
        <v>52</v>
      </c>
      <c r="AT10" s="3"/>
      <c r="AU10" s="2" t="s">
        <v>92</v>
      </c>
      <c r="AV10" s="3">
        <v>10</v>
      </c>
    </row>
    <row r="11" spans="1:48" ht="30" customHeight="1" x14ac:dyDescent="0.3">
      <c r="A11" s="8" t="s">
        <v>93</v>
      </c>
      <c r="B11" s="8" t="s">
        <v>94</v>
      </c>
      <c r="C11" s="8" t="s">
        <v>80</v>
      </c>
      <c r="D11" s="9">
        <v>73</v>
      </c>
      <c r="E11" s="11">
        <f>TRUNC(일위대가목록!E10,0)</f>
        <v>0</v>
      </c>
      <c r="F11" s="11">
        <f t="shared" si="0"/>
        <v>0</v>
      </c>
      <c r="G11" s="11">
        <f>TRUNC(일위대가목록!F10,0)</f>
        <v>564</v>
      </c>
      <c r="H11" s="11">
        <f t="shared" si="1"/>
        <v>41172</v>
      </c>
      <c r="I11" s="11">
        <f>TRUNC(일위대가목록!G10,0)</f>
        <v>0</v>
      </c>
      <c r="J11" s="11">
        <f t="shared" si="2"/>
        <v>0</v>
      </c>
      <c r="K11" s="11">
        <f t="shared" si="3"/>
        <v>564</v>
      </c>
      <c r="L11" s="11">
        <f t="shared" si="3"/>
        <v>41172</v>
      </c>
      <c r="M11" s="8" t="s">
        <v>95</v>
      </c>
      <c r="N11" s="2" t="s">
        <v>96</v>
      </c>
      <c r="O11" s="2" t="s">
        <v>52</v>
      </c>
      <c r="P11" s="2" t="s">
        <v>52</v>
      </c>
      <c r="Q11" s="2" t="s">
        <v>58</v>
      </c>
      <c r="R11" s="2" t="s">
        <v>64</v>
      </c>
      <c r="S11" s="2" t="s">
        <v>65</v>
      </c>
      <c r="T11" s="2" t="s">
        <v>65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2" t="s">
        <v>52</v>
      </c>
      <c r="AS11" s="2" t="s">
        <v>52</v>
      </c>
      <c r="AT11" s="3"/>
      <c r="AU11" s="2" t="s">
        <v>97</v>
      </c>
      <c r="AV11" s="3">
        <v>11</v>
      </c>
    </row>
    <row r="12" spans="1:48" ht="30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30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 x14ac:dyDescent="0.3">
      <c r="A25" s="8" t="s">
        <v>98</v>
      </c>
      <c r="B25" s="9"/>
      <c r="C25" s="9"/>
      <c r="D25" s="9"/>
      <c r="E25" s="9"/>
      <c r="F25" s="11">
        <f>SUM(F5:F24)</f>
        <v>48876</v>
      </c>
      <c r="G25" s="9"/>
      <c r="H25" s="11">
        <f>SUM(H5:H24)</f>
        <v>1686430</v>
      </c>
      <c r="I25" s="9"/>
      <c r="J25" s="11">
        <f>SUM(J5:J24)</f>
        <v>604546</v>
      </c>
      <c r="K25" s="9"/>
      <c r="L25" s="11">
        <f>SUM(L5:L24)</f>
        <v>2339852</v>
      </c>
      <c r="M25" s="9"/>
      <c r="N25" t="s">
        <v>99</v>
      </c>
    </row>
    <row r="26" spans="1:48" ht="30" customHeight="1" x14ac:dyDescent="0.3">
      <c r="A26" s="8" t="s">
        <v>100</v>
      </c>
      <c r="B26" s="8" t="s">
        <v>52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3"/>
      <c r="O26" s="3"/>
      <c r="P26" s="3"/>
      <c r="Q26" s="2" t="s">
        <v>101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0" customHeight="1" x14ac:dyDescent="0.3">
      <c r="A27" s="8" t="s">
        <v>102</v>
      </c>
      <c r="B27" s="8" t="s">
        <v>103</v>
      </c>
      <c r="C27" s="8" t="s">
        <v>104</v>
      </c>
      <c r="D27" s="9">
        <v>13</v>
      </c>
      <c r="E27" s="11">
        <f>TRUNC(일위대가목록!E11,0)</f>
        <v>32278</v>
      </c>
      <c r="F27" s="11">
        <f>TRUNC(E27*D27, 0)</f>
        <v>419614</v>
      </c>
      <c r="G27" s="11">
        <f>TRUNC(일위대가목록!F11,0)</f>
        <v>5558</v>
      </c>
      <c r="H27" s="11">
        <f>TRUNC(G27*D27, 0)</f>
        <v>72254</v>
      </c>
      <c r="I27" s="11">
        <f>TRUNC(일위대가목록!G11,0)</f>
        <v>1671</v>
      </c>
      <c r="J27" s="11">
        <f>TRUNC(I27*D27, 0)</f>
        <v>21723</v>
      </c>
      <c r="K27" s="11">
        <f t="shared" ref="K27:L30" si="4">TRUNC(E27+G27+I27, 0)</f>
        <v>39507</v>
      </c>
      <c r="L27" s="11">
        <f t="shared" si="4"/>
        <v>513591</v>
      </c>
      <c r="M27" s="8" t="s">
        <v>105</v>
      </c>
      <c r="N27" s="2" t="s">
        <v>106</v>
      </c>
      <c r="O27" s="2" t="s">
        <v>52</v>
      </c>
      <c r="P27" s="2" t="s">
        <v>52</v>
      </c>
      <c r="Q27" s="2" t="s">
        <v>101</v>
      </c>
      <c r="R27" s="2" t="s">
        <v>64</v>
      </c>
      <c r="S27" s="2" t="s">
        <v>65</v>
      </c>
      <c r="T27" s="2" t="s">
        <v>65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" t="s">
        <v>52</v>
      </c>
      <c r="AS27" s="2" t="s">
        <v>52</v>
      </c>
      <c r="AT27" s="3"/>
      <c r="AU27" s="2" t="s">
        <v>107</v>
      </c>
      <c r="AV27" s="3">
        <v>13</v>
      </c>
    </row>
    <row r="28" spans="1:48" ht="30" customHeight="1" x14ac:dyDescent="0.3">
      <c r="A28" s="8" t="s">
        <v>108</v>
      </c>
      <c r="B28" s="8" t="s">
        <v>109</v>
      </c>
      <c r="C28" s="8" t="s">
        <v>104</v>
      </c>
      <c r="D28" s="9">
        <v>287</v>
      </c>
      <c r="E28" s="11">
        <f>TRUNC(중기단가목록!E4,0)</f>
        <v>294</v>
      </c>
      <c r="F28" s="11">
        <f>TRUNC(E28*D28, 0)</f>
        <v>84378</v>
      </c>
      <c r="G28" s="11">
        <f>TRUNC(중기단가목록!F4,0)</f>
        <v>751</v>
      </c>
      <c r="H28" s="11">
        <f>TRUNC(G28*D28, 0)</f>
        <v>215537</v>
      </c>
      <c r="I28" s="11">
        <f>TRUNC(중기단가목록!G4,0)</f>
        <v>369</v>
      </c>
      <c r="J28" s="11">
        <f>TRUNC(I28*D28, 0)</f>
        <v>105903</v>
      </c>
      <c r="K28" s="11">
        <f t="shared" si="4"/>
        <v>1414</v>
      </c>
      <c r="L28" s="11">
        <f t="shared" si="4"/>
        <v>405818</v>
      </c>
      <c r="M28" s="8" t="s">
        <v>110</v>
      </c>
      <c r="N28" s="2" t="s">
        <v>111</v>
      </c>
      <c r="O28" s="2" t="s">
        <v>52</v>
      </c>
      <c r="P28" s="2" t="s">
        <v>52</v>
      </c>
      <c r="Q28" s="2" t="s">
        <v>101</v>
      </c>
      <c r="R28" s="2" t="s">
        <v>65</v>
      </c>
      <c r="S28" s="2" t="s">
        <v>64</v>
      </c>
      <c r="T28" s="2" t="s">
        <v>65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2" t="s">
        <v>52</v>
      </c>
      <c r="AS28" s="2" t="s">
        <v>52</v>
      </c>
      <c r="AT28" s="3"/>
      <c r="AU28" s="2" t="s">
        <v>112</v>
      </c>
      <c r="AV28" s="3">
        <v>14</v>
      </c>
    </row>
    <row r="29" spans="1:48" ht="30" customHeight="1" x14ac:dyDescent="0.3">
      <c r="A29" s="8" t="s">
        <v>113</v>
      </c>
      <c r="B29" s="8" t="s">
        <v>114</v>
      </c>
      <c r="C29" s="8" t="s">
        <v>104</v>
      </c>
      <c r="D29" s="9">
        <v>27</v>
      </c>
      <c r="E29" s="11">
        <f>TRUNC(중기단가목록!E5,0)</f>
        <v>2662</v>
      </c>
      <c r="F29" s="11">
        <f>TRUNC(E29*D29, 0)</f>
        <v>71874</v>
      </c>
      <c r="G29" s="11">
        <f>TRUNC(중기단가목록!F5,0)</f>
        <v>4652</v>
      </c>
      <c r="H29" s="11">
        <f>TRUNC(G29*D29, 0)</f>
        <v>125604</v>
      </c>
      <c r="I29" s="11">
        <f>TRUNC(중기단가목록!G5,0)</f>
        <v>2024</v>
      </c>
      <c r="J29" s="11">
        <f>TRUNC(I29*D29, 0)</f>
        <v>54648</v>
      </c>
      <c r="K29" s="11">
        <f t="shared" si="4"/>
        <v>9338</v>
      </c>
      <c r="L29" s="11">
        <f t="shared" si="4"/>
        <v>252126</v>
      </c>
      <c r="M29" s="8" t="s">
        <v>115</v>
      </c>
      <c r="N29" s="2" t="s">
        <v>116</v>
      </c>
      <c r="O29" s="2" t="s">
        <v>52</v>
      </c>
      <c r="P29" s="2" t="s">
        <v>52</v>
      </c>
      <c r="Q29" s="2" t="s">
        <v>101</v>
      </c>
      <c r="R29" s="2" t="s">
        <v>65</v>
      </c>
      <c r="S29" s="2" t="s">
        <v>64</v>
      </c>
      <c r="T29" s="2" t="s">
        <v>65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52</v>
      </c>
      <c r="AS29" s="2" t="s">
        <v>52</v>
      </c>
      <c r="AT29" s="3"/>
      <c r="AU29" s="2" t="s">
        <v>117</v>
      </c>
      <c r="AV29" s="3">
        <v>15</v>
      </c>
    </row>
    <row r="30" spans="1:48" ht="30" customHeight="1" x14ac:dyDescent="0.3">
      <c r="A30" s="8" t="s">
        <v>118</v>
      </c>
      <c r="B30" s="8" t="s">
        <v>119</v>
      </c>
      <c r="C30" s="8" t="s">
        <v>104</v>
      </c>
      <c r="D30" s="9">
        <v>260</v>
      </c>
      <c r="E30" s="11">
        <f>TRUNC(중기단가목록!E6,0)</f>
        <v>454</v>
      </c>
      <c r="F30" s="11">
        <f>TRUNC(E30*D30, 0)</f>
        <v>118040</v>
      </c>
      <c r="G30" s="11">
        <f>TRUNC(중기단가목록!F6,0)</f>
        <v>7075</v>
      </c>
      <c r="H30" s="11">
        <f>TRUNC(G30*D30, 0)</f>
        <v>1839500</v>
      </c>
      <c r="I30" s="11">
        <f>TRUNC(중기단가목록!G6,0)</f>
        <v>373</v>
      </c>
      <c r="J30" s="11">
        <f>TRUNC(I30*D30, 0)</f>
        <v>96980</v>
      </c>
      <c r="K30" s="11">
        <f t="shared" si="4"/>
        <v>7902</v>
      </c>
      <c r="L30" s="11">
        <f t="shared" si="4"/>
        <v>2054520</v>
      </c>
      <c r="M30" s="8" t="s">
        <v>120</v>
      </c>
      <c r="N30" s="2" t="s">
        <v>121</v>
      </c>
      <c r="O30" s="2" t="s">
        <v>52</v>
      </c>
      <c r="P30" s="2" t="s">
        <v>52</v>
      </c>
      <c r="Q30" s="2" t="s">
        <v>101</v>
      </c>
      <c r="R30" s="2" t="s">
        <v>65</v>
      </c>
      <c r="S30" s="2" t="s">
        <v>64</v>
      </c>
      <c r="T30" s="2" t="s">
        <v>65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122</v>
      </c>
      <c r="AV30" s="3">
        <v>16</v>
      </c>
    </row>
    <row r="31" spans="1:48" ht="30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48" ht="30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48" ht="30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48" ht="30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48" ht="30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48" ht="30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48" ht="30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48" ht="30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48" ht="30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48" ht="30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48" ht="30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48" ht="30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48" ht="30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48" ht="30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48" ht="30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48" ht="30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48" ht="30" customHeight="1" x14ac:dyDescent="0.3">
      <c r="A47" s="8" t="s">
        <v>98</v>
      </c>
      <c r="B47" s="9"/>
      <c r="C47" s="9"/>
      <c r="D47" s="9"/>
      <c r="E47" s="9"/>
      <c r="F47" s="11">
        <f>SUM(F27:F46)</f>
        <v>693906</v>
      </c>
      <c r="G47" s="9"/>
      <c r="H47" s="11">
        <f>SUM(H27:H46)</f>
        <v>2252895</v>
      </c>
      <c r="I47" s="9"/>
      <c r="J47" s="11">
        <f>SUM(J27:J46)</f>
        <v>279254</v>
      </c>
      <c r="K47" s="9"/>
      <c r="L47" s="11">
        <f>SUM(L27:L46)</f>
        <v>3226055</v>
      </c>
      <c r="M47" s="9"/>
      <c r="N47" t="s">
        <v>99</v>
      </c>
    </row>
    <row r="48" spans="1:48" ht="30" customHeight="1" x14ac:dyDescent="0.3">
      <c r="A48" s="8" t="s">
        <v>123</v>
      </c>
      <c r="B48" s="8" t="s">
        <v>52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3"/>
      <c r="O48" s="3"/>
      <c r="P48" s="3"/>
      <c r="Q48" s="2" t="s">
        <v>124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0" customHeight="1" x14ac:dyDescent="0.3">
      <c r="A49" s="8" t="s">
        <v>125</v>
      </c>
      <c r="B49" s="8" t="s">
        <v>126</v>
      </c>
      <c r="C49" s="8" t="s">
        <v>104</v>
      </c>
      <c r="D49" s="9">
        <v>5</v>
      </c>
      <c r="E49" s="11">
        <f>TRUNC(단가대비표!O45,0)</f>
        <v>65820</v>
      </c>
      <c r="F49" s="11">
        <f t="shared" ref="F49:F58" si="5">TRUNC(E49*D49, 0)</f>
        <v>329100</v>
      </c>
      <c r="G49" s="11">
        <f>TRUNC(단가대비표!P45,0)</f>
        <v>0</v>
      </c>
      <c r="H49" s="11">
        <f t="shared" ref="H49:H58" si="6">TRUNC(G49*D49, 0)</f>
        <v>0</v>
      </c>
      <c r="I49" s="11">
        <f>TRUNC(단가대비표!V45,0)</f>
        <v>0</v>
      </c>
      <c r="J49" s="11">
        <f t="shared" ref="J49:J58" si="7">TRUNC(I49*D49, 0)</f>
        <v>0</v>
      </c>
      <c r="K49" s="11">
        <f t="shared" ref="K49:K58" si="8">TRUNC(E49+G49+I49, 0)</f>
        <v>65820</v>
      </c>
      <c r="L49" s="11">
        <f t="shared" ref="L49:L58" si="9">TRUNC(F49+H49+J49, 0)</f>
        <v>329100</v>
      </c>
      <c r="M49" s="8" t="s">
        <v>52</v>
      </c>
      <c r="N49" s="2" t="s">
        <v>127</v>
      </c>
      <c r="O49" s="2" t="s">
        <v>52</v>
      </c>
      <c r="P49" s="2" t="s">
        <v>52</v>
      </c>
      <c r="Q49" s="2" t="s">
        <v>124</v>
      </c>
      <c r="R49" s="2" t="s">
        <v>65</v>
      </c>
      <c r="S49" s="2" t="s">
        <v>65</v>
      </c>
      <c r="T49" s="2" t="s">
        <v>64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2" t="s">
        <v>52</v>
      </c>
      <c r="AS49" s="2" t="s">
        <v>52</v>
      </c>
      <c r="AT49" s="3"/>
      <c r="AU49" s="2" t="s">
        <v>128</v>
      </c>
      <c r="AV49" s="3">
        <v>18</v>
      </c>
    </row>
    <row r="50" spans="1:48" ht="30" customHeight="1" x14ac:dyDescent="0.3">
      <c r="A50" s="8" t="s">
        <v>125</v>
      </c>
      <c r="B50" s="8" t="s">
        <v>129</v>
      </c>
      <c r="C50" s="8" t="s">
        <v>104</v>
      </c>
      <c r="D50" s="9">
        <v>24</v>
      </c>
      <c r="E50" s="11">
        <f>TRUNC(단가대비표!O46,0)</f>
        <v>74620</v>
      </c>
      <c r="F50" s="11">
        <f t="shared" si="5"/>
        <v>1790880</v>
      </c>
      <c r="G50" s="11">
        <f>TRUNC(단가대비표!P46,0)</f>
        <v>0</v>
      </c>
      <c r="H50" s="11">
        <f t="shared" si="6"/>
        <v>0</v>
      </c>
      <c r="I50" s="11">
        <f>TRUNC(단가대비표!V46,0)</f>
        <v>0</v>
      </c>
      <c r="J50" s="11">
        <f t="shared" si="7"/>
        <v>0</v>
      </c>
      <c r="K50" s="11">
        <f t="shared" si="8"/>
        <v>74620</v>
      </c>
      <c r="L50" s="11">
        <f t="shared" si="9"/>
        <v>1790880</v>
      </c>
      <c r="M50" s="8" t="s">
        <v>52</v>
      </c>
      <c r="N50" s="2" t="s">
        <v>130</v>
      </c>
      <c r="O50" s="2" t="s">
        <v>52</v>
      </c>
      <c r="P50" s="2" t="s">
        <v>52</v>
      </c>
      <c r="Q50" s="2" t="s">
        <v>124</v>
      </c>
      <c r="R50" s="2" t="s">
        <v>65</v>
      </c>
      <c r="S50" s="2" t="s">
        <v>65</v>
      </c>
      <c r="T50" s="2" t="s">
        <v>64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2" t="s">
        <v>52</v>
      </c>
      <c r="AS50" s="2" t="s">
        <v>52</v>
      </c>
      <c r="AT50" s="3"/>
      <c r="AU50" s="2" t="s">
        <v>131</v>
      </c>
      <c r="AV50" s="3">
        <v>19</v>
      </c>
    </row>
    <row r="51" spans="1:48" ht="30" customHeight="1" x14ac:dyDescent="0.3">
      <c r="A51" s="8" t="s">
        <v>132</v>
      </c>
      <c r="B51" s="8" t="s">
        <v>133</v>
      </c>
      <c r="C51" s="8" t="s">
        <v>134</v>
      </c>
      <c r="D51" s="9">
        <v>0.5</v>
      </c>
      <c r="E51" s="11">
        <f>TRUNC(단가대비표!O47,0)</f>
        <v>820000</v>
      </c>
      <c r="F51" s="11">
        <f t="shared" si="5"/>
        <v>410000</v>
      </c>
      <c r="G51" s="11">
        <f>TRUNC(단가대비표!P47,0)</f>
        <v>0</v>
      </c>
      <c r="H51" s="11">
        <f t="shared" si="6"/>
        <v>0</v>
      </c>
      <c r="I51" s="11">
        <f>TRUNC(단가대비표!V47,0)</f>
        <v>0</v>
      </c>
      <c r="J51" s="11">
        <f t="shared" si="7"/>
        <v>0</v>
      </c>
      <c r="K51" s="11">
        <f t="shared" si="8"/>
        <v>820000</v>
      </c>
      <c r="L51" s="11">
        <f t="shared" si="9"/>
        <v>410000</v>
      </c>
      <c r="M51" s="8" t="s">
        <v>52</v>
      </c>
      <c r="N51" s="2" t="s">
        <v>135</v>
      </c>
      <c r="O51" s="2" t="s">
        <v>52</v>
      </c>
      <c r="P51" s="2" t="s">
        <v>52</v>
      </c>
      <c r="Q51" s="2" t="s">
        <v>124</v>
      </c>
      <c r="R51" s="2" t="s">
        <v>65</v>
      </c>
      <c r="S51" s="2" t="s">
        <v>65</v>
      </c>
      <c r="T51" s="2" t="s">
        <v>64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2" t="s">
        <v>52</v>
      </c>
      <c r="AS51" s="2" t="s">
        <v>52</v>
      </c>
      <c r="AT51" s="3"/>
      <c r="AU51" s="2" t="s">
        <v>136</v>
      </c>
      <c r="AV51" s="3">
        <v>20</v>
      </c>
    </row>
    <row r="52" spans="1:48" ht="30" customHeight="1" x14ac:dyDescent="0.3">
      <c r="A52" s="8" t="s">
        <v>132</v>
      </c>
      <c r="B52" s="8" t="s">
        <v>137</v>
      </c>
      <c r="C52" s="8" t="s">
        <v>134</v>
      </c>
      <c r="D52" s="9">
        <v>1.6</v>
      </c>
      <c r="E52" s="11">
        <f>TRUNC(단가대비표!O48,0)</f>
        <v>810000</v>
      </c>
      <c r="F52" s="11">
        <f t="shared" si="5"/>
        <v>1296000</v>
      </c>
      <c r="G52" s="11">
        <f>TRUNC(단가대비표!P48,0)</f>
        <v>0</v>
      </c>
      <c r="H52" s="11">
        <f t="shared" si="6"/>
        <v>0</v>
      </c>
      <c r="I52" s="11">
        <f>TRUNC(단가대비표!V48,0)</f>
        <v>0</v>
      </c>
      <c r="J52" s="11">
        <f t="shared" si="7"/>
        <v>0</v>
      </c>
      <c r="K52" s="11">
        <f t="shared" si="8"/>
        <v>810000</v>
      </c>
      <c r="L52" s="11">
        <f t="shared" si="9"/>
        <v>1296000</v>
      </c>
      <c r="M52" s="8" t="s">
        <v>52</v>
      </c>
      <c r="N52" s="2" t="s">
        <v>138</v>
      </c>
      <c r="O52" s="2" t="s">
        <v>52</v>
      </c>
      <c r="P52" s="2" t="s">
        <v>52</v>
      </c>
      <c r="Q52" s="2" t="s">
        <v>124</v>
      </c>
      <c r="R52" s="2" t="s">
        <v>65</v>
      </c>
      <c r="S52" s="2" t="s">
        <v>65</v>
      </c>
      <c r="T52" s="2" t="s">
        <v>64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2" t="s">
        <v>52</v>
      </c>
      <c r="AS52" s="2" t="s">
        <v>52</v>
      </c>
      <c r="AT52" s="3"/>
      <c r="AU52" s="2" t="s">
        <v>139</v>
      </c>
      <c r="AV52" s="3">
        <v>21</v>
      </c>
    </row>
    <row r="53" spans="1:48" ht="30" customHeight="1" x14ac:dyDescent="0.3">
      <c r="A53" s="8" t="s">
        <v>132</v>
      </c>
      <c r="B53" s="8" t="s">
        <v>140</v>
      </c>
      <c r="C53" s="8" t="s">
        <v>134</v>
      </c>
      <c r="D53" s="9">
        <v>0.4</v>
      </c>
      <c r="E53" s="11">
        <f>TRUNC(단가대비표!O49,0)</f>
        <v>805000</v>
      </c>
      <c r="F53" s="11">
        <f t="shared" si="5"/>
        <v>322000</v>
      </c>
      <c r="G53" s="11">
        <f>TRUNC(단가대비표!P49,0)</f>
        <v>0</v>
      </c>
      <c r="H53" s="11">
        <f t="shared" si="6"/>
        <v>0</v>
      </c>
      <c r="I53" s="11">
        <f>TRUNC(단가대비표!V49,0)</f>
        <v>0</v>
      </c>
      <c r="J53" s="11">
        <f t="shared" si="7"/>
        <v>0</v>
      </c>
      <c r="K53" s="11">
        <f t="shared" si="8"/>
        <v>805000</v>
      </c>
      <c r="L53" s="11">
        <f t="shared" si="9"/>
        <v>322000</v>
      </c>
      <c r="M53" s="8" t="s">
        <v>52</v>
      </c>
      <c r="N53" s="2" t="s">
        <v>141</v>
      </c>
      <c r="O53" s="2" t="s">
        <v>52</v>
      </c>
      <c r="P53" s="2" t="s">
        <v>52</v>
      </c>
      <c r="Q53" s="2" t="s">
        <v>124</v>
      </c>
      <c r="R53" s="2" t="s">
        <v>65</v>
      </c>
      <c r="S53" s="2" t="s">
        <v>65</v>
      </c>
      <c r="T53" s="2" t="s">
        <v>64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52</v>
      </c>
      <c r="AS53" s="2" t="s">
        <v>52</v>
      </c>
      <c r="AT53" s="3"/>
      <c r="AU53" s="2" t="s">
        <v>142</v>
      </c>
      <c r="AV53" s="3">
        <v>22</v>
      </c>
    </row>
    <row r="54" spans="1:48" ht="30" customHeight="1" x14ac:dyDescent="0.3">
      <c r="A54" s="8" t="s">
        <v>143</v>
      </c>
      <c r="B54" s="8" t="s">
        <v>144</v>
      </c>
      <c r="C54" s="8" t="s">
        <v>80</v>
      </c>
      <c r="D54" s="9">
        <v>25</v>
      </c>
      <c r="E54" s="11">
        <f>TRUNC(일위대가목록!E12,0)</f>
        <v>2624</v>
      </c>
      <c r="F54" s="11">
        <f t="shared" si="5"/>
        <v>65600</v>
      </c>
      <c r="G54" s="11">
        <f>TRUNC(일위대가목록!F12,0)</f>
        <v>23187</v>
      </c>
      <c r="H54" s="11">
        <f t="shared" si="6"/>
        <v>579675</v>
      </c>
      <c r="I54" s="11">
        <f>TRUNC(일위대가목록!G12,0)</f>
        <v>695</v>
      </c>
      <c r="J54" s="11">
        <f t="shared" si="7"/>
        <v>17375</v>
      </c>
      <c r="K54" s="11">
        <f t="shared" si="8"/>
        <v>26506</v>
      </c>
      <c r="L54" s="11">
        <f t="shared" si="9"/>
        <v>662650</v>
      </c>
      <c r="M54" s="8" t="s">
        <v>145</v>
      </c>
      <c r="N54" s="2" t="s">
        <v>146</v>
      </c>
      <c r="O54" s="2" t="s">
        <v>52</v>
      </c>
      <c r="P54" s="2" t="s">
        <v>52</v>
      </c>
      <c r="Q54" s="2" t="s">
        <v>124</v>
      </c>
      <c r="R54" s="2" t="s">
        <v>64</v>
      </c>
      <c r="S54" s="2" t="s">
        <v>65</v>
      </c>
      <c r="T54" s="2" t="s">
        <v>65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52</v>
      </c>
      <c r="AS54" s="2" t="s">
        <v>52</v>
      </c>
      <c r="AT54" s="3"/>
      <c r="AU54" s="2" t="s">
        <v>147</v>
      </c>
      <c r="AV54" s="3">
        <v>23</v>
      </c>
    </row>
    <row r="55" spans="1:48" ht="30" customHeight="1" x14ac:dyDescent="0.3">
      <c r="A55" s="8" t="s">
        <v>148</v>
      </c>
      <c r="B55" s="8" t="s">
        <v>149</v>
      </c>
      <c r="C55" s="8" t="s">
        <v>134</v>
      </c>
      <c r="D55" s="9">
        <v>2.5</v>
      </c>
      <c r="E55" s="11">
        <f>TRUNC(일위대가목록!E13,0)</f>
        <v>7930</v>
      </c>
      <c r="F55" s="11">
        <f t="shared" si="5"/>
        <v>19825</v>
      </c>
      <c r="G55" s="11">
        <f>TRUNC(일위대가목록!F13,0)</f>
        <v>874314</v>
      </c>
      <c r="H55" s="11">
        <f t="shared" si="6"/>
        <v>2185785</v>
      </c>
      <c r="I55" s="11">
        <f>TRUNC(일위대가목록!G13,0)</f>
        <v>6946</v>
      </c>
      <c r="J55" s="11">
        <f t="shared" si="7"/>
        <v>17365</v>
      </c>
      <c r="K55" s="11">
        <f t="shared" si="8"/>
        <v>889190</v>
      </c>
      <c r="L55" s="11">
        <f t="shared" si="9"/>
        <v>2222975</v>
      </c>
      <c r="M55" s="8" t="s">
        <v>150</v>
      </c>
      <c r="N55" s="2" t="s">
        <v>151</v>
      </c>
      <c r="O55" s="2" t="s">
        <v>52</v>
      </c>
      <c r="P55" s="2" t="s">
        <v>52</v>
      </c>
      <c r="Q55" s="2" t="s">
        <v>124</v>
      </c>
      <c r="R55" s="2" t="s">
        <v>64</v>
      </c>
      <c r="S55" s="2" t="s">
        <v>65</v>
      </c>
      <c r="T55" s="2" t="s">
        <v>65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 t="s">
        <v>52</v>
      </c>
      <c r="AS55" s="2" t="s">
        <v>52</v>
      </c>
      <c r="AT55" s="3"/>
      <c r="AU55" s="2" t="s">
        <v>152</v>
      </c>
      <c r="AV55" s="3">
        <v>24</v>
      </c>
    </row>
    <row r="56" spans="1:48" ht="30" customHeight="1" x14ac:dyDescent="0.3">
      <c r="A56" s="8" t="s">
        <v>153</v>
      </c>
      <c r="B56" s="8" t="s">
        <v>154</v>
      </c>
      <c r="C56" s="8" t="s">
        <v>155</v>
      </c>
      <c r="D56" s="9">
        <v>1</v>
      </c>
      <c r="E56" s="11">
        <f>TRUNC(중기단가목록!E7,0)</f>
        <v>32794</v>
      </c>
      <c r="F56" s="11">
        <f t="shared" si="5"/>
        <v>32794</v>
      </c>
      <c r="G56" s="11">
        <f>TRUNC(중기단가목록!F7,0)</f>
        <v>308480</v>
      </c>
      <c r="H56" s="11">
        <f t="shared" si="6"/>
        <v>308480</v>
      </c>
      <c r="I56" s="11">
        <f>TRUNC(중기단가목록!G7,0)</f>
        <v>86993</v>
      </c>
      <c r="J56" s="11">
        <f t="shared" si="7"/>
        <v>86993</v>
      </c>
      <c r="K56" s="11">
        <f t="shared" si="8"/>
        <v>428267</v>
      </c>
      <c r="L56" s="11">
        <f t="shared" si="9"/>
        <v>428267</v>
      </c>
      <c r="M56" s="8" t="s">
        <v>156</v>
      </c>
      <c r="N56" s="2" t="s">
        <v>157</v>
      </c>
      <c r="O56" s="2" t="s">
        <v>52</v>
      </c>
      <c r="P56" s="2" t="s">
        <v>52</v>
      </c>
      <c r="Q56" s="2" t="s">
        <v>124</v>
      </c>
      <c r="R56" s="2" t="s">
        <v>65</v>
      </c>
      <c r="S56" s="2" t="s">
        <v>64</v>
      </c>
      <c r="T56" s="2" t="s">
        <v>65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" t="s">
        <v>52</v>
      </c>
      <c r="AS56" s="2" t="s">
        <v>52</v>
      </c>
      <c r="AT56" s="3"/>
      <c r="AU56" s="2" t="s">
        <v>158</v>
      </c>
      <c r="AV56" s="3">
        <v>25</v>
      </c>
    </row>
    <row r="57" spans="1:48" ht="30" customHeight="1" x14ac:dyDescent="0.3">
      <c r="A57" s="8" t="s">
        <v>159</v>
      </c>
      <c r="B57" s="8" t="s">
        <v>160</v>
      </c>
      <c r="C57" s="8" t="s">
        <v>155</v>
      </c>
      <c r="D57" s="9">
        <v>1</v>
      </c>
      <c r="E57" s="11">
        <f>TRUNC(중기단가목록!E8,0)</f>
        <v>47770</v>
      </c>
      <c r="F57" s="11">
        <f t="shared" si="5"/>
        <v>47770</v>
      </c>
      <c r="G57" s="11">
        <f>TRUNC(중기단가목록!F8,0)</f>
        <v>520790</v>
      </c>
      <c r="H57" s="11">
        <f t="shared" si="6"/>
        <v>520790</v>
      </c>
      <c r="I57" s="11">
        <f>TRUNC(중기단가목록!G8,0)</f>
        <v>130292</v>
      </c>
      <c r="J57" s="11">
        <f t="shared" si="7"/>
        <v>130292</v>
      </c>
      <c r="K57" s="11">
        <f t="shared" si="8"/>
        <v>698852</v>
      </c>
      <c r="L57" s="11">
        <f t="shared" si="9"/>
        <v>698852</v>
      </c>
      <c r="M57" s="8" t="s">
        <v>161</v>
      </c>
      <c r="N57" s="2" t="s">
        <v>162</v>
      </c>
      <c r="O57" s="2" t="s">
        <v>52</v>
      </c>
      <c r="P57" s="2" t="s">
        <v>52</v>
      </c>
      <c r="Q57" s="2" t="s">
        <v>124</v>
      </c>
      <c r="R57" s="2" t="s">
        <v>65</v>
      </c>
      <c r="S57" s="2" t="s">
        <v>64</v>
      </c>
      <c r="T57" s="2" t="s">
        <v>65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 t="s">
        <v>52</v>
      </c>
      <c r="AS57" s="2" t="s">
        <v>52</v>
      </c>
      <c r="AT57" s="3"/>
      <c r="AU57" s="2" t="s">
        <v>163</v>
      </c>
      <c r="AV57" s="3">
        <v>26</v>
      </c>
    </row>
    <row r="58" spans="1:48" ht="30" customHeight="1" x14ac:dyDescent="0.3">
      <c r="A58" s="8" t="s">
        <v>164</v>
      </c>
      <c r="B58" s="8" t="s">
        <v>52</v>
      </c>
      <c r="C58" s="8" t="s">
        <v>104</v>
      </c>
      <c r="D58" s="9">
        <v>0.3</v>
      </c>
      <c r="E58" s="11">
        <f>TRUNC(일위대가목록!E14,0)</f>
        <v>41363</v>
      </c>
      <c r="F58" s="11">
        <f t="shared" si="5"/>
        <v>12408</v>
      </c>
      <c r="G58" s="11">
        <f>TRUNC(일위대가목록!F14,0)</f>
        <v>5713</v>
      </c>
      <c r="H58" s="11">
        <f t="shared" si="6"/>
        <v>1713</v>
      </c>
      <c r="I58" s="11">
        <f>TRUNC(일위대가목록!G14,0)</f>
        <v>5204</v>
      </c>
      <c r="J58" s="11">
        <f t="shared" si="7"/>
        <v>1561</v>
      </c>
      <c r="K58" s="11">
        <f t="shared" si="8"/>
        <v>52280</v>
      </c>
      <c r="L58" s="11">
        <f t="shared" si="9"/>
        <v>15682</v>
      </c>
      <c r="M58" s="8" t="s">
        <v>165</v>
      </c>
      <c r="N58" s="2" t="s">
        <v>166</v>
      </c>
      <c r="O58" s="2" t="s">
        <v>52</v>
      </c>
      <c r="P58" s="2" t="s">
        <v>52</v>
      </c>
      <c r="Q58" s="2" t="s">
        <v>124</v>
      </c>
      <c r="R58" s="2" t="s">
        <v>64</v>
      </c>
      <c r="S58" s="2" t="s">
        <v>65</v>
      </c>
      <c r="T58" s="2" t="s">
        <v>65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2" t="s">
        <v>52</v>
      </c>
      <c r="AS58" s="2" t="s">
        <v>52</v>
      </c>
      <c r="AT58" s="3"/>
      <c r="AU58" s="2" t="s">
        <v>167</v>
      </c>
      <c r="AV58" s="3">
        <v>27</v>
      </c>
    </row>
    <row r="59" spans="1:48" ht="30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48" ht="30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48" ht="30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48" ht="30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48" ht="30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48" ht="30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48" ht="30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48" ht="30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48" ht="30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48" ht="30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48" ht="30" customHeight="1" x14ac:dyDescent="0.3">
      <c r="A69" s="8" t="s">
        <v>98</v>
      </c>
      <c r="B69" s="9"/>
      <c r="C69" s="9"/>
      <c r="D69" s="9"/>
      <c r="E69" s="9"/>
      <c r="F69" s="11">
        <f>SUM(F49:F68)</f>
        <v>4326377</v>
      </c>
      <c r="G69" s="9"/>
      <c r="H69" s="11">
        <f>SUM(H49:H68)</f>
        <v>3596443</v>
      </c>
      <c r="I69" s="9"/>
      <c r="J69" s="11">
        <f>SUM(J49:J68)</f>
        <v>253586</v>
      </c>
      <c r="K69" s="9"/>
      <c r="L69" s="11">
        <f>SUM(L49:L68)</f>
        <v>8176406</v>
      </c>
      <c r="M69" s="9"/>
      <c r="N69" t="s">
        <v>99</v>
      </c>
    </row>
    <row r="70" spans="1:48" ht="30" customHeight="1" x14ac:dyDescent="0.3">
      <c r="A70" s="8" t="s">
        <v>168</v>
      </c>
      <c r="B70" s="8" t="s">
        <v>52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3"/>
      <c r="O70" s="3"/>
      <c r="P70" s="3"/>
      <c r="Q70" s="2" t="s">
        <v>169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30" customHeight="1" x14ac:dyDescent="0.3">
      <c r="A71" s="8" t="s">
        <v>170</v>
      </c>
      <c r="B71" s="8" t="s">
        <v>171</v>
      </c>
      <c r="C71" s="8" t="s">
        <v>172</v>
      </c>
      <c r="D71" s="9">
        <v>75</v>
      </c>
      <c r="E71" s="11">
        <f>TRUNC(단가대비표!O106,0)</f>
        <v>670</v>
      </c>
      <c r="F71" s="11">
        <f t="shared" ref="F71:F80" si="10">TRUNC(E71*D71, 0)</f>
        <v>50250</v>
      </c>
      <c r="G71" s="11">
        <f>TRUNC(단가대비표!P106,0)</f>
        <v>0</v>
      </c>
      <c r="H71" s="11">
        <f t="shared" ref="H71:H80" si="11">TRUNC(G71*D71, 0)</f>
        <v>0</v>
      </c>
      <c r="I71" s="11">
        <f>TRUNC(단가대비표!V106,0)</f>
        <v>0</v>
      </c>
      <c r="J71" s="11">
        <f t="shared" ref="J71:J80" si="12">TRUNC(I71*D71, 0)</f>
        <v>0</v>
      </c>
      <c r="K71" s="11">
        <f t="shared" ref="K71:K80" si="13">TRUNC(E71+G71+I71, 0)</f>
        <v>670</v>
      </c>
      <c r="L71" s="11">
        <f t="shared" ref="L71:L80" si="14">TRUNC(F71+H71+J71, 0)</f>
        <v>50250</v>
      </c>
      <c r="M71" s="8" t="s">
        <v>52</v>
      </c>
      <c r="N71" s="2" t="s">
        <v>173</v>
      </c>
      <c r="O71" s="2" t="s">
        <v>52</v>
      </c>
      <c r="P71" s="2" t="s">
        <v>52</v>
      </c>
      <c r="Q71" s="2" t="s">
        <v>169</v>
      </c>
      <c r="R71" s="2" t="s">
        <v>65</v>
      </c>
      <c r="S71" s="2" t="s">
        <v>65</v>
      </c>
      <c r="T71" s="2" t="s">
        <v>64</v>
      </c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2" t="s">
        <v>52</v>
      </c>
      <c r="AS71" s="2" t="s">
        <v>52</v>
      </c>
      <c r="AT71" s="3"/>
      <c r="AU71" s="2" t="s">
        <v>174</v>
      </c>
      <c r="AV71" s="3">
        <v>29</v>
      </c>
    </row>
    <row r="72" spans="1:48" ht="30" customHeight="1" x14ac:dyDescent="0.3">
      <c r="A72" s="8" t="s">
        <v>175</v>
      </c>
      <c r="B72" s="8" t="s">
        <v>176</v>
      </c>
      <c r="C72" s="8" t="s">
        <v>177</v>
      </c>
      <c r="D72" s="9">
        <v>1265</v>
      </c>
      <c r="E72" s="11">
        <f>TRUNC(단가대비표!O107,0)</f>
        <v>920</v>
      </c>
      <c r="F72" s="11">
        <f t="shared" si="10"/>
        <v>1163800</v>
      </c>
      <c r="G72" s="11">
        <f>TRUNC(단가대비표!P107,0)</f>
        <v>0</v>
      </c>
      <c r="H72" s="11">
        <f t="shared" si="11"/>
        <v>0</v>
      </c>
      <c r="I72" s="11">
        <f>TRUNC(단가대비표!V107,0)</f>
        <v>0</v>
      </c>
      <c r="J72" s="11">
        <f t="shared" si="12"/>
        <v>0</v>
      </c>
      <c r="K72" s="11">
        <f t="shared" si="13"/>
        <v>920</v>
      </c>
      <c r="L72" s="11">
        <f t="shared" si="14"/>
        <v>1163800</v>
      </c>
      <c r="M72" s="8" t="s">
        <v>52</v>
      </c>
      <c r="N72" s="2" t="s">
        <v>178</v>
      </c>
      <c r="O72" s="2" t="s">
        <v>52</v>
      </c>
      <c r="P72" s="2" t="s">
        <v>52</v>
      </c>
      <c r="Q72" s="2" t="s">
        <v>169</v>
      </c>
      <c r="R72" s="2" t="s">
        <v>65</v>
      </c>
      <c r="S72" s="2" t="s">
        <v>65</v>
      </c>
      <c r="T72" s="2" t="s">
        <v>64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2" t="s">
        <v>52</v>
      </c>
      <c r="AS72" s="2" t="s">
        <v>52</v>
      </c>
      <c r="AT72" s="3"/>
      <c r="AU72" s="2" t="s">
        <v>179</v>
      </c>
      <c r="AV72" s="3">
        <v>30</v>
      </c>
    </row>
    <row r="73" spans="1:48" ht="30" customHeight="1" x14ac:dyDescent="0.3">
      <c r="A73" s="8" t="s">
        <v>175</v>
      </c>
      <c r="B73" s="8" t="s">
        <v>180</v>
      </c>
      <c r="C73" s="8" t="s">
        <v>177</v>
      </c>
      <c r="D73" s="9">
        <v>1238</v>
      </c>
      <c r="E73" s="11">
        <f>TRUNC(단가대비표!O108,0)</f>
        <v>920</v>
      </c>
      <c r="F73" s="11">
        <f t="shared" si="10"/>
        <v>1138960</v>
      </c>
      <c r="G73" s="11">
        <f>TRUNC(단가대비표!P108,0)</f>
        <v>0</v>
      </c>
      <c r="H73" s="11">
        <f t="shared" si="11"/>
        <v>0</v>
      </c>
      <c r="I73" s="11">
        <f>TRUNC(단가대비표!V108,0)</f>
        <v>0</v>
      </c>
      <c r="J73" s="11">
        <f t="shared" si="12"/>
        <v>0</v>
      </c>
      <c r="K73" s="11">
        <f t="shared" si="13"/>
        <v>920</v>
      </c>
      <c r="L73" s="11">
        <f t="shared" si="14"/>
        <v>1138960</v>
      </c>
      <c r="M73" s="8" t="s">
        <v>52</v>
      </c>
      <c r="N73" s="2" t="s">
        <v>181</v>
      </c>
      <c r="O73" s="2" t="s">
        <v>52</v>
      </c>
      <c r="P73" s="2" t="s">
        <v>52</v>
      </c>
      <c r="Q73" s="2" t="s">
        <v>169</v>
      </c>
      <c r="R73" s="2" t="s">
        <v>65</v>
      </c>
      <c r="S73" s="2" t="s">
        <v>65</v>
      </c>
      <c r="T73" s="2" t="s">
        <v>64</v>
      </c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2" t="s">
        <v>52</v>
      </c>
      <c r="AS73" s="2" t="s">
        <v>52</v>
      </c>
      <c r="AT73" s="3"/>
      <c r="AU73" s="2" t="s">
        <v>182</v>
      </c>
      <c r="AV73" s="3">
        <v>31</v>
      </c>
    </row>
    <row r="74" spans="1:48" ht="30" customHeight="1" x14ac:dyDescent="0.3">
      <c r="A74" s="8" t="s">
        <v>183</v>
      </c>
      <c r="B74" s="8" t="s">
        <v>184</v>
      </c>
      <c r="C74" s="8" t="s">
        <v>177</v>
      </c>
      <c r="D74" s="9">
        <v>439</v>
      </c>
      <c r="E74" s="11">
        <f>TRUNC(단가대비표!O109,0)</f>
        <v>953</v>
      </c>
      <c r="F74" s="11">
        <f t="shared" si="10"/>
        <v>418367</v>
      </c>
      <c r="G74" s="11">
        <f>TRUNC(단가대비표!P109,0)</f>
        <v>0</v>
      </c>
      <c r="H74" s="11">
        <f t="shared" si="11"/>
        <v>0</v>
      </c>
      <c r="I74" s="11">
        <f>TRUNC(단가대비표!V109,0)</f>
        <v>0</v>
      </c>
      <c r="J74" s="11">
        <f t="shared" si="12"/>
        <v>0</v>
      </c>
      <c r="K74" s="11">
        <f t="shared" si="13"/>
        <v>953</v>
      </c>
      <c r="L74" s="11">
        <f t="shared" si="14"/>
        <v>418367</v>
      </c>
      <c r="M74" s="8" t="s">
        <v>52</v>
      </c>
      <c r="N74" s="2" t="s">
        <v>185</v>
      </c>
      <c r="O74" s="2" t="s">
        <v>52</v>
      </c>
      <c r="P74" s="2" t="s">
        <v>52</v>
      </c>
      <c r="Q74" s="2" t="s">
        <v>169</v>
      </c>
      <c r="R74" s="2" t="s">
        <v>65</v>
      </c>
      <c r="S74" s="2" t="s">
        <v>65</v>
      </c>
      <c r="T74" s="2" t="s">
        <v>64</v>
      </c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2" t="s">
        <v>52</v>
      </c>
      <c r="AS74" s="2" t="s">
        <v>52</v>
      </c>
      <c r="AT74" s="3"/>
      <c r="AU74" s="2" t="s">
        <v>186</v>
      </c>
      <c r="AV74" s="3">
        <v>32</v>
      </c>
    </row>
    <row r="75" spans="1:48" ht="30" customHeight="1" x14ac:dyDescent="0.3">
      <c r="A75" s="8" t="s">
        <v>183</v>
      </c>
      <c r="B75" s="8" t="s">
        <v>187</v>
      </c>
      <c r="C75" s="8" t="s">
        <v>177</v>
      </c>
      <c r="D75" s="9">
        <v>79</v>
      </c>
      <c r="E75" s="11">
        <f>TRUNC(단가대비표!O110,0)</f>
        <v>900</v>
      </c>
      <c r="F75" s="11">
        <f t="shared" si="10"/>
        <v>71100</v>
      </c>
      <c r="G75" s="11">
        <f>TRUNC(단가대비표!P110,0)</f>
        <v>0</v>
      </c>
      <c r="H75" s="11">
        <f t="shared" si="11"/>
        <v>0</v>
      </c>
      <c r="I75" s="11">
        <f>TRUNC(단가대비표!V110,0)</f>
        <v>0</v>
      </c>
      <c r="J75" s="11">
        <f t="shared" si="12"/>
        <v>0</v>
      </c>
      <c r="K75" s="11">
        <f t="shared" si="13"/>
        <v>900</v>
      </c>
      <c r="L75" s="11">
        <f t="shared" si="14"/>
        <v>71100</v>
      </c>
      <c r="M75" s="8" t="s">
        <v>52</v>
      </c>
      <c r="N75" s="2" t="s">
        <v>188</v>
      </c>
      <c r="O75" s="2" t="s">
        <v>52</v>
      </c>
      <c r="P75" s="2" t="s">
        <v>52</v>
      </c>
      <c r="Q75" s="2" t="s">
        <v>169</v>
      </c>
      <c r="R75" s="2" t="s">
        <v>65</v>
      </c>
      <c r="S75" s="2" t="s">
        <v>65</v>
      </c>
      <c r="T75" s="2" t="s">
        <v>64</v>
      </c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2" t="s">
        <v>52</v>
      </c>
      <c r="AS75" s="2" t="s">
        <v>52</v>
      </c>
      <c r="AT75" s="3"/>
      <c r="AU75" s="2" t="s">
        <v>189</v>
      </c>
      <c r="AV75" s="3">
        <v>33</v>
      </c>
    </row>
    <row r="76" spans="1:48" ht="30" customHeight="1" x14ac:dyDescent="0.3">
      <c r="A76" s="8" t="s">
        <v>190</v>
      </c>
      <c r="B76" s="8" t="s">
        <v>191</v>
      </c>
      <c r="C76" s="8" t="s">
        <v>177</v>
      </c>
      <c r="D76" s="9">
        <v>137</v>
      </c>
      <c r="E76" s="11">
        <f>TRUNC(단가대비표!O111,0)</f>
        <v>850</v>
      </c>
      <c r="F76" s="11">
        <f t="shared" si="10"/>
        <v>116450</v>
      </c>
      <c r="G76" s="11">
        <f>TRUNC(단가대비표!P111,0)</f>
        <v>0</v>
      </c>
      <c r="H76" s="11">
        <f t="shared" si="11"/>
        <v>0</v>
      </c>
      <c r="I76" s="11">
        <f>TRUNC(단가대비표!V111,0)</f>
        <v>0</v>
      </c>
      <c r="J76" s="11">
        <f t="shared" si="12"/>
        <v>0</v>
      </c>
      <c r="K76" s="11">
        <f t="shared" si="13"/>
        <v>850</v>
      </c>
      <c r="L76" s="11">
        <f t="shared" si="14"/>
        <v>116450</v>
      </c>
      <c r="M76" s="8" t="s">
        <v>52</v>
      </c>
      <c r="N76" s="2" t="s">
        <v>192</v>
      </c>
      <c r="O76" s="2" t="s">
        <v>52</v>
      </c>
      <c r="P76" s="2" t="s">
        <v>52</v>
      </c>
      <c r="Q76" s="2" t="s">
        <v>169</v>
      </c>
      <c r="R76" s="2" t="s">
        <v>65</v>
      </c>
      <c r="S76" s="2" t="s">
        <v>65</v>
      </c>
      <c r="T76" s="2" t="s">
        <v>64</v>
      </c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2" t="s">
        <v>52</v>
      </c>
      <c r="AS76" s="2" t="s">
        <v>52</v>
      </c>
      <c r="AT76" s="3"/>
      <c r="AU76" s="2" t="s">
        <v>193</v>
      </c>
      <c r="AV76" s="3">
        <v>34</v>
      </c>
    </row>
    <row r="77" spans="1:48" ht="30" customHeight="1" x14ac:dyDescent="0.3">
      <c r="A77" s="8" t="s">
        <v>194</v>
      </c>
      <c r="B77" s="8" t="s">
        <v>195</v>
      </c>
      <c r="C77" s="8" t="s">
        <v>196</v>
      </c>
      <c r="D77" s="9">
        <v>83</v>
      </c>
      <c r="E77" s="11">
        <f>TRUNC(단가대비표!O112,0)</f>
        <v>7340</v>
      </c>
      <c r="F77" s="11">
        <f t="shared" si="10"/>
        <v>609220</v>
      </c>
      <c r="G77" s="11">
        <f>TRUNC(단가대비표!P112,0)</f>
        <v>0</v>
      </c>
      <c r="H77" s="11">
        <f t="shared" si="11"/>
        <v>0</v>
      </c>
      <c r="I77" s="11">
        <f>TRUNC(단가대비표!V112,0)</f>
        <v>0</v>
      </c>
      <c r="J77" s="11">
        <f t="shared" si="12"/>
        <v>0</v>
      </c>
      <c r="K77" s="11">
        <f t="shared" si="13"/>
        <v>7340</v>
      </c>
      <c r="L77" s="11">
        <f t="shared" si="14"/>
        <v>609220</v>
      </c>
      <c r="M77" s="8" t="s">
        <v>52</v>
      </c>
      <c r="N77" s="2" t="s">
        <v>197</v>
      </c>
      <c r="O77" s="2" t="s">
        <v>52</v>
      </c>
      <c r="P77" s="2" t="s">
        <v>52</v>
      </c>
      <c r="Q77" s="2" t="s">
        <v>169</v>
      </c>
      <c r="R77" s="2" t="s">
        <v>65</v>
      </c>
      <c r="S77" s="2" t="s">
        <v>65</v>
      </c>
      <c r="T77" s="2" t="s">
        <v>64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52</v>
      </c>
      <c r="AS77" s="2" t="s">
        <v>52</v>
      </c>
      <c r="AT77" s="3"/>
      <c r="AU77" s="2" t="s">
        <v>198</v>
      </c>
      <c r="AV77" s="3">
        <v>35</v>
      </c>
    </row>
    <row r="78" spans="1:48" ht="30" customHeight="1" x14ac:dyDescent="0.3">
      <c r="A78" s="8" t="s">
        <v>199</v>
      </c>
      <c r="B78" s="8" t="s">
        <v>200</v>
      </c>
      <c r="C78" s="8" t="s">
        <v>201</v>
      </c>
      <c r="D78" s="9">
        <v>71</v>
      </c>
      <c r="E78" s="11">
        <f>TRUNC(단가대비표!O164,0)</f>
        <v>1024</v>
      </c>
      <c r="F78" s="11">
        <f t="shared" si="10"/>
        <v>72704</v>
      </c>
      <c r="G78" s="11">
        <f>TRUNC(단가대비표!P164,0)</f>
        <v>0</v>
      </c>
      <c r="H78" s="11">
        <f t="shared" si="11"/>
        <v>0</v>
      </c>
      <c r="I78" s="11">
        <f>TRUNC(단가대비표!V164,0)</f>
        <v>0</v>
      </c>
      <c r="J78" s="11">
        <f t="shared" si="12"/>
        <v>0</v>
      </c>
      <c r="K78" s="11">
        <f t="shared" si="13"/>
        <v>1024</v>
      </c>
      <c r="L78" s="11">
        <f t="shared" si="14"/>
        <v>72704</v>
      </c>
      <c r="M78" s="8" t="s">
        <v>52</v>
      </c>
      <c r="N78" s="2" t="s">
        <v>202</v>
      </c>
      <c r="O78" s="2" t="s">
        <v>52</v>
      </c>
      <c r="P78" s="2" t="s">
        <v>52</v>
      </c>
      <c r="Q78" s="2" t="s">
        <v>169</v>
      </c>
      <c r="R78" s="2" t="s">
        <v>65</v>
      </c>
      <c r="S78" s="2" t="s">
        <v>65</v>
      </c>
      <c r="T78" s="2" t="s">
        <v>64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52</v>
      </c>
      <c r="AS78" s="2" t="s">
        <v>52</v>
      </c>
      <c r="AT78" s="3"/>
      <c r="AU78" s="2" t="s">
        <v>203</v>
      </c>
      <c r="AV78" s="3">
        <v>36</v>
      </c>
    </row>
    <row r="79" spans="1:48" ht="30" customHeight="1" x14ac:dyDescent="0.3">
      <c r="A79" s="8" t="s">
        <v>204</v>
      </c>
      <c r="B79" s="8" t="s">
        <v>205</v>
      </c>
      <c r="C79" s="8" t="s">
        <v>201</v>
      </c>
      <c r="D79" s="9">
        <v>68</v>
      </c>
      <c r="E79" s="11">
        <f>TRUNC(일위대가목록!E15,0)</f>
        <v>0</v>
      </c>
      <c r="F79" s="11">
        <f t="shared" si="10"/>
        <v>0</v>
      </c>
      <c r="G79" s="11">
        <f>TRUNC(일위대가목록!F15,0)</f>
        <v>21795</v>
      </c>
      <c r="H79" s="11">
        <f t="shared" si="11"/>
        <v>1482060</v>
      </c>
      <c r="I79" s="11">
        <f>TRUNC(일위대가목록!G15,0)</f>
        <v>435</v>
      </c>
      <c r="J79" s="11">
        <f t="shared" si="12"/>
        <v>29580</v>
      </c>
      <c r="K79" s="11">
        <f t="shared" si="13"/>
        <v>22230</v>
      </c>
      <c r="L79" s="11">
        <f t="shared" si="14"/>
        <v>1511640</v>
      </c>
      <c r="M79" s="8" t="s">
        <v>206</v>
      </c>
      <c r="N79" s="2" t="s">
        <v>207</v>
      </c>
      <c r="O79" s="2" t="s">
        <v>52</v>
      </c>
      <c r="P79" s="2" t="s">
        <v>52</v>
      </c>
      <c r="Q79" s="2" t="s">
        <v>169</v>
      </c>
      <c r="R79" s="2" t="s">
        <v>64</v>
      </c>
      <c r="S79" s="2" t="s">
        <v>65</v>
      </c>
      <c r="T79" s="2" t="s">
        <v>65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2" t="s">
        <v>52</v>
      </c>
      <c r="AS79" s="2" t="s">
        <v>52</v>
      </c>
      <c r="AT79" s="3"/>
      <c r="AU79" s="2" t="s">
        <v>208</v>
      </c>
      <c r="AV79" s="3">
        <v>37</v>
      </c>
    </row>
    <row r="80" spans="1:48" ht="30" customHeight="1" x14ac:dyDescent="0.3">
      <c r="A80" s="8" t="s">
        <v>209</v>
      </c>
      <c r="B80" s="8" t="s">
        <v>52</v>
      </c>
      <c r="C80" s="8" t="s">
        <v>210</v>
      </c>
      <c r="D80" s="9">
        <v>3.9</v>
      </c>
      <c r="E80" s="11">
        <f>TRUNC(일위대가목록!E16,0)</f>
        <v>0</v>
      </c>
      <c r="F80" s="11">
        <f t="shared" si="10"/>
        <v>0</v>
      </c>
      <c r="G80" s="11">
        <f>TRUNC(일위대가목록!F16,0)</f>
        <v>2509943</v>
      </c>
      <c r="H80" s="11">
        <f t="shared" si="11"/>
        <v>9788777</v>
      </c>
      <c r="I80" s="11">
        <f>TRUNC(일위대가목록!G16,0)</f>
        <v>75298</v>
      </c>
      <c r="J80" s="11">
        <f t="shared" si="12"/>
        <v>293662</v>
      </c>
      <c r="K80" s="11">
        <f t="shared" si="13"/>
        <v>2585241</v>
      </c>
      <c r="L80" s="11">
        <f t="shared" si="14"/>
        <v>10082439</v>
      </c>
      <c r="M80" s="8" t="s">
        <v>211</v>
      </c>
      <c r="N80" s="2" t="s">
        <v>212</v>
      </c>
      <c r="O80" s="2" t="s">
        <v>52</v>
      </c>
      <c r="P80" s="2" t="s">
        <v>52</v>
      </c>
      <c r="Q80" s="2" t="s">
        <v>169</v>
      </c>
      <c r="R80" s="2" t="s">
        <v>64</v>
      </c>
      <c r="S80" s="2" t="s">
        <v>65</v>
      </c>
      <c r="T80" s="2" t="s">
        <v>65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2" t="s">
        <v>52</v>
      </c>
      <c r="AS80" s="2" t="s">
        <v>52</v>
      </c>
      <c r="AT80" s="3"/>
      <c r="AU80" s="2" t="s">
        <v>213</v>
      </c>
      <c r="AV80" s="3">
        <v>38</v>
      </c>
    </row>
    <row r="81" spans="1:48" ht="30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48" ht="30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48" ht="30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48" ht="30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48" ht="30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48" ht="30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48" ht="30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48" ht="30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48" ht="30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48" ht="30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48" ht="30" customHeight="1" x14ac:dyDescent="0.3">
      <c r="A91" s="8" t="s">
        <v>98</v>
      </c>
      <c r="B91" s="9"/>
      <c r="C91" s="9"/>
      <c r="D91" s="9"/>
      <c r="E91" s="9"/>
      <c r="F91" s="11">
        <f>SUM(F71:F90)</f>
        <v>3640851</v>
      </c>
      <c r="G91" s="9"/>
      <c r="H91" s="11">
        <f>SUM(H71:H90)</f>
        <v>11270837</v>
      </c>
      <c r="I91" s="9"/>
      <c r="J91" s="11">
        <f>SUM(J71:J90)</f>
        <v>323242</v>
      </c>
      <c r="K91" s="9"/>
      <c r="L91" s="11">
        <f>SUM(L71:L90)</f>
        <v>15234930</v>
      </c>
      <c r="M91" s="9"/>
      <c r="N91" t="s">
        <v>99</v>
      </c>
    </row>
    <row r="92" spans="1:48" ht="30" customHeight="1" x14ac:dyDescent="0.3">
      <c r="A92" s="8" t="s">
        <v>214</v>
      </c>
      <c r="B92" s="8" t="s">
        <v>52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3"/>
      <c r="O92" s="3"/>
      <c r="P92" s="3"/>
      <c r="Q92" s="2" t="s">
        <v>215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 ht="30" customHeight="1" x14ac:dyDescent="0.3">
      <c r="A93" s="8" t="s">
        <v>216</v>
      </c>
      <c r="B93" s="8" t="s">
        <v>217</v>
      </c>
      <c r="C93" s="8" t="s">
        <v>80</v>
      </c>
      <c r="D93" s="9">
        <v>7.8</v>
      </c>
      <c r="E93" s="11">
        <f>TRUNC(일위대가목록!E17,0)</f>
        <v>5976</v>
      </c>
      <c r="F93" s="11">
        <f>TRUNC(E93*D93, 0)</f>
        <v>46612</v>
      </c>
      <c r="G93" s="11">
        <f>TRUNC(일위대가목록!F17,0)</f>
        <v>29945</v>
      </c>
      <c r="H93" s="11">
        <f>TRUNC(G93*D93, 0)</f>
        <v>233571</v>
      </c>
      <c r="I93" s="11">
        <f>TRUNC(일위대가목록!G17,0)</f>
        <v>563</v>
      </c>
      <c r="J93" s="11">
        <f>TRUNC(I93*D93, 0)</f>
        <v>4391</v>
      </c>
      <c r="K93" s="11">
        <f t="shared" ref="K93:L95" si="15">TRUNC(E93+G93+I93, 0)</f>
        <v>36484</v>
      </c>
      <c r="L93" s="11">
        <f t="shared" si="15"/>
        <v>284574</v>
      </c>
      <c r="M93" s="8" t="s">
        <v>218</v>
      </c>
      <c r="N93" s="2" t="s">
        <v>219</v>
      </c>
      <c r="O93" s="2" t="s">
        <v>52</v>
      </c>
      <c r="P93" s="2" t="s">
        <v>52</v>
      </c>
      <c r="Q93" s="2" t="s">
        <v>215</v>
      </c>
      <c r="R93" s="2" t="s">
        <v>64</v>
      </c>
      <c r="S93" s="2" t="s">
        <v>65</v>
      </c>
      <c r="T93" s="2" t="s">
        <v>65</v>
      </c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2" t="s">
        <v>52</v>
      </c>
      <c r="AS93" s="2" t="s">
        <v>52</v>
      </c>
      <c r="AT93" s="3"/>
      <c r="AU93" s="2" t="s">
        <v>220</v>
      </c>
      <c r="AV93" s="3">
        <v>40</v>
      </c>
    </row>
    <row r="94" spans="1:48" ht="30" customHeight="1" x14ac:dyDescent="0.3">
      <c r="A94" s="8" t="s">
        <v>221</v>
      </c>
      <c r="B94" s="8" t="s">
        <v>217</v>
      </c>
      <c r="C94" s="8" t="s">
        <v>80</v>
      </c>
      <c r="D94" s="9">
        <v>20</v>
      </c>
      <c r="E94" s="11">
        <f>TRUNC(일위대가목록!E18,0)</f>
        <v>12896</v>
      </c>
      <c r="F94" s="11">
        <f>TRUNC(E94*D94, 0)</f>
        <v>257920</v>
      </c>
      <c r="G94" s="11">
        <f>TRUNC(일위대가목록!F18,0)</f>
        <v>54384</v>
      </c>
      <c r="H94" s="11">
        <f>TRUNC(G94*D94, 0)</f>
        <v>1087680</v>
      </c>
      <c r="I94" s="11">
        <f>TRUNC(일위대가목록!G18,0)</f>
        <v>996</v>
      </c>
      <c r="J94" s="11">
        <f>TRUNC(I94*D94, 0)</f>
        <v>19920</v>
      </c>
      <c r="K94" s="11">
        <f t="shared" si="15"/>
        <v>68276</v>
      </c>
      <c r="L94" s="11">
        <f t="shared" si="15"/>
        <v>1365520</v>
      </c>
      <c r="M94" s="8" t="s">
        <v>222</v>
      </c>
      <c r="N94" s="2" t="s">
        <v>223</v>
      </c>
      <c r="O94" s="2" t="s">
        <v>52</v>
      </c>
      <c r="P94" s="2" t="s">
        <v>52</v>
      </c>
      <c r="Q94" s="2" t="s">
        <v>215</v>
      </c>
      <c r="R94" s="2" t="s">
        <v>64</v>
      </c>
      <c r="S94" s="2" t="s">
        <v>65</v>
      </c>
      <c r="T94" s="2" t="s">
        <v>65</v>
      </c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2" t="s">
        <v>52</v>
      </c>
      <c r="AS94" s="2" t="s">
        <v>52</v>
      </c>
      <c r="AT94" s="3"/>
      <c r="AU94" s="2" t="s">
        <v>224</v>
      </c>
      <c r="AV94" s="3">
        <v>41</v>
      </c>
    </row>
    <row r="95" spans="1:48" ht="30" customHeight="1" x14ac:dyDescent="0.3">
      <c r="A95" s="8" t="s">
        <v>225</v>
      </c>
      <c r="B95" s="8" t="s">
        <v>226</v>
      </c>
      <c r="C95" s="8" t="s">
        <v>227</v>
      </c>
      <c r="D95" s="9">
        <v>3.6</v>
      </c>
      <c r="E95" s="11">
        <f>TRUNC(일위대가목록!E19,0)</f>
        <v>0</v>
      </c>
      <c r="F95" s="11">
        <f>TRUNC(E95*D95, 0)</f>
        <v>0</v>
      </c>
      <c r="G95" s="11">
        <f>TRUNC(일위대가목록!F19,0)</f>
        <v>62082</v>
      </c>
      <c r="H95" s="11">
        <f>TRUNC(G95*D95, 0)</f>
        <v>223495</v>
      </c>
      <c r="I95" s="11">
        <f>TRUNC(일위대가목록!G19,0)</f>
        <v>0</v>
      </c>
      <c r="J95" s="11">
        <f>TRUNC(I95*D95, 0)</f>
        <v>0</v>
      </c>
      <c r="K95" s="11">
        <f t="shared" si="15"/>
        <v>62082</v>
      </c>
      <c r="L95" s="11">
        <f t="shared" si="15"/>
        <v>223495</v>
      </c>
      <c r="M95" s="8" t="s">
        <v>228</v>
      </c>
      <c r="N95" s="2" t="s">
        <v>229</v>
      </c>
      <c r="O95" s="2" t="s">
        <v>52</v>
      </c>
      <c r="P95" s="2" t="s">
        <v>52</v>
      </c>
      <c r="Q95" s="2" t="s">
        <v>215</v>
      </c>
      <c r="R95" s="2" t="s">
        <v>64</v>
      </c>
      <c r="S95" s="2" t="s">
        <v>65</v>
      </c>
      <c r="T95" s="2" t="s">
        <v>65</v>
      </c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2" t="s">
        <v>52</v>
      </c>
      <c r="AS95" s="2" t="s">
        <v>52</v>
      </c>
      <c r="AT95" s="3"/>
      <c r="AU95" s="2" t="s">
        <v>230</v>
      </c>
      <c r="AV95" s="3">
        <v>42</v>
      </c>
    </row>
    <row r="96" spans="1:48" ht="30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30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30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30" customHeight="1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30" customHeight="1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30" customHeigh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30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30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30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30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30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30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30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30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30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30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30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48" ht="30" customHeight="1" x14ac:dyDescent="0.3">
      <c r="A113" s="8" t="s">
        <v>98</v>
      </c>
      <c r="B113" s="9"/>
      <c r="C113" s="9"/>
      <c r="D113" s="9"/>
      <c r="E113" s="9"/>
      <c r="F113" s="11">
        <f>SUM(F93:F112)</f>
        <v>304532</v>
      </c>
      <c r="G113" s="9"/>
      <c r="H113" s="11">
        <f>SUM(H93:H112)</f>
        <v>1544746</v>
      </c>
      <c r="I113" s="9"/>
      <c r="J113" s="11">
        <f>SUM(J93:J112)</f>
        <v>24311</v>
      </c>
      <c r="K113" s="9"/>
      <c r="L113" s="11">
        <f>SUM(L93:L112)</f>
        <v>1873589</v>
      </c>
      <c r="M113" s="9"/>
      <c r="N113" t="s">
        <v>99</v>
      </c>
    </row>
    <row r="114" spans="1:48" ht="30" customHeight="1" x14ac:dyDescent="0.3">
      <c r="A114" s="8" t="s">
        <v>231</v>
      </c>
      <c r="B114" s="8" t="s">
        <v>52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3"/>
      <c r="O114" s="3"/>
      <c r="P114" s="3"/>
      <c r="Q114" s="2" t="s">
        <v>232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 ht="30" customHeight="1" x14ac:dyDescent="0.3">
      <c r="A115" s="8" t="s">
        <v>233</v>
      </c>
      <c r="B115" s="8" t="s">
        <v>234</v>
      </c>
      <c r="C115" s="8" t="s">
        <v>80</v>
      </c>
      <c r="D115" s="9">
        <v>19</v>
      </c>
      <c r="E115" s="11">
        <f>TRUNC(일위대가목록!E20,0)</f>
        <v>15527</v>
      </c>
      <c r="F115" s="11">
        <f>TRUNC(E115*D115, 0)</f>
        <v>295013</v>
      </c>
      <c r="G115" s="11">
        <f>TRUNC(일위대가목록!F20,0)</f>
        <v>50148</v>
      </c>
      <c r="H115" s="11">
        <f>TRUNC(G115*D115, 0)</f>
        <v>952812</v>
      </c>
      <c r="I115" s="11">
        <f>TRUNC(일위대가목록!G20,0)</f>
        <v>1332</v>
      </c>
      <c r="J115" s="11">
        <f>TRUNC(I115*D115, 0)</f>
        <v>25308</v>
      </c>
      <c r="K115" s="11">
        <f t="shared" ref="K115:L117" si="16">TRUNC(E115+G115+I115, 0)</f>
        <v>67007</v>
      </c>
      <c r="L115" s="11">
        <f t="shared" si="16"/>
        <v>1273133</v>
      </c>
      <c r="M115" s="8" t="s">
        <v>235</v>
      </c>
      <c r="N115" s="2" t="s">
        <v>236</v>
      </c>
      <c r="O115" s="2" t="s">
        <v>52</v>
      </c>
      <c r="P115" s="2" t="s">
        <v>52</v>
      </c>
      <c r="Q115" s="2" t="s">
        <v>232</v>
      </c>
      <c r="R115" s="2" t="s">
        <v>64</v>
      </c>
      <c r="S115" s="2" t="s">
        <v>65</v>
      </c>
      <c r="T115" s="2" t="s">
        <v>65</v>
      </c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2" t="s">
        <v>52</v>
      </c>
      <c r="AS115" s="2" t="s">
        <v>52</v>
      </c>
      <c r="AT115" s="3"/>
      <c r="AU115" s="2" t="s">
        <v>237</v>
      </c>
      <c r="AV115" s="3">
        <v>44</v>
      </c>
    </row>
    <row r="116" spans="1:48" ht="30" customHeight="1" x14ac:dyDescent="0.3">
      <c r="A116" s="8" t="s">
        <v>238</v>
      </c>
      <c r="B116" s="8" t="s">
        <v>239</v>
      </c>
      <c r="C116" s="8" t="s">
        <v>80</v>
      </c>
      <c r="D116" s="9">
        <v>4.0999999999999996</v>
      </c>
      <c r="E116" s="11">
        <f>TRUNC(일위대가목록!E21,0)</f>
        <v>16655</v>
      </c>
      <c r="F116" s="11">
        <f>TRUNC(E116*D116, 0)</f>
        <v>68285</v>
      </c>
      <c r="G116" s="11">
        <f>TRUNC(일위대가목록!F21,0)</f>
        <v>50213</v>
      </c>
      <c r="H116" s="11">
        <f>TRUNC(G116*D116, 0)</f>
        <v>205873</v>
      </c>
      <c r="I116" s="11">
        <f>TRUNC(일위대가목록!G21,0)</f>
        <v>1170</v>
      </c>
      <c r="J116" s="11">
        <f>TRUNC(I116*D116, 0)</f>
        <v>4797</v>
      </c>
      <c r="K116" s="11">
        <f t="shared" si="16"/>
        <v>68038</v>
      </c>
      <c r="L116" s="11">
        <f t="shared" si="16"/>
        <v>278955</v>
      </c>
      <c r="M116" s="8" t="s">
        <v>240</v>
      </c>
      <c r="N116" s="2" t="s">
        <v>241</v>
      </c>
      <c r="O116" s="2" t="s">
        <v>52</v>
      </c>
      <c r="P116" s="2" t="s">
        <v>52</v>
      </c>
      <c r="Q116" s="2" t="s">
        <v>232</v>
      </c>
      <c r="R116" s="2" t="s">
        <v>64</v>
      </c>
      <c r="S116" s="2" t="s">
        <v>65</v>
      </c>
      <c r="T116" s="2" t="s">
        <v>65</v>
      </c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2" t="s">
        <v>52</v>
      </c>
      <c r="AS116" s="2" t="s">
        <v>52</v>
      </c>
      <c r="AT116" s="3"/>
      <c r="AU116" s="2" t="s">
        <v>242</v>
      </c>
      <c r="AV116" s="3">
        <v>45</v>
      </c>
    </row>
    <row r="117" spans="1:48" ht="30" customHeight="1" x14ac:dyDescent="0.3">
      <c r="A117" s="8" t="s">
        <v>243</v>
      </c>
      <c r="B117" s="8" t="s">
        <v>244</v>
      </c>
      <c r="C117" s="8" t="s">
        <v>196</v>
      </c>
      <c r="D117" s="9">
        <v>0.8</v>
      </c>
      <c r="E117" s="11">
        <f>TRUNC(일위대가목록!E22,0)</f>
        <v>13609</v>
      </c>
      <c r="F117" s="11">
        <f>TRUNC(E117*D117, 0)</f>
        <v>10887</v>
      </c>
      <c r="G117" s="11">
        <f>TRUNC(일위대가목록!F22,0)</f>
        <v>13269</v>
      </c>
      <c r="H117" s="11">
        <f>TRUNC(G117*D117, 0)</f>
        <v>10615</v>
      </c>
      <c r="I117" s="11">
        <f>TRUNC(일위대가목록!G22,0)</f>
        <v>128</v>
      </c>
      <c r="J117" s="11">
        <f>TRUNC(I117*D117, 0)</f>
        <v>102</v>
      </c>
      <c r="K117" s="11">
        <f t="shared" si="16"/>
        <v>27006</v>
      </c>
      <c r="L117" s="11">
        <f t="shared" si="16"/>
        <v>21604</v>
      </c>
      <c r="M117" s="8" t="s">
        <v>245</v>
      </c>
      <c r="N117" s="2" t="s">
        <v>246</v>
      </c>
      <c r="O117" s="2" t="s">
        <v>52</v>
      </c>
      <c r="P117" s="2" t="s">
        <v>52</v>
      </c>
      <c r="Q117" s="2" t="s">
        <v>232</v>
      </c>
      <c r="R117" s="2" t="s">
        <v>64</v>
      </c>
      <c r="S117" s="2" t="s">
        <v>65</v>
      </c>
      <c r="T117" s="2" t="s">
        <v>65</v>
      </c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2" t="s">
        <v>52</v>
      </c>
      <c r="AS117" s="2" t="s">
        <v>52</v>
      </c>
      <c r="AT117" s="3"/>
      <c r="AU117" s="2" t="s">
        <v>247</v>
      </c>
      <c r="AV117" s="3">
        <v>46</v>
      </c>
    </row>
    <row r="118" spans="1:48" ht="30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48" ht="30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48" ht="30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48" ht="30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48" ht="30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48" ht="30" customHeight="1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48" ht="30" customHeight="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48" ht="30" customHeight="1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48" ht="30" customHeight="1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48" ht="30" customHeight="1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48" ht="30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48" ht="30" customHeigh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48" ht="30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48" ht="30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48" ht="30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48" ht="30" customHeigh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48" ht="30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48" ht="30" customHeight="1" x14ac:dyDescent="0.3">
      <c r="A135" s="8" t="s">
        <v>98</v>
      </c>
      <c r="B135" s="9"/>
      <c r="C135" s="9"/>
      <c r="D135" s="9"/>
      <c r="E135" s="9"/>
      <c r="F135" s="11">
        <f>SUM(F115:F134)</f>
        <v>374185</v>
      </c>
      <c r="G135" s="9"/>
      <c r="H135" s="11">
        <f>SUM(H115:H134)</f>
        <v>1169300</v>
      </c>
      <c r="I135" s="9"/>
      <c r="J135" s="11">
        <f>SUM(J115:J134)</f>
        <v>30207</v>
      </c>
      <c r="K135" s="9"/>
      <c r="L135" s="11">
        <f>SUM(L115:L134)</f>
        <v>1573692</v>
      </c>
      <c r="M135" s="9"/>
      <c r="N135" t="s">
        <v>99</v>
      </c>
    </row>
    <row r="136" spans="1:48" ht="30" customHeight="1" x14ac:dyDescent="0.3">
      <c r="A136" s="8" t="s">
        <v>248</v>
      </c>
      <c r="B136" s="8" t="s">
        <v>52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3"/>
      <c r="O136" s="3"/>
      <c r="P136" s="3"/>
      <c r="Q136" s="2" t="s">
        <v>249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 ht="30" customHeight="1" x14ac:dyDescent="0.3">
      <c r="A137" s="8" t="s">
        <v>250</v>
      </c>
      <c r="B137" s="8" t="s">
        <v>52</v>
      </c>
      <c r="C137" s="8" t="s">
        <v>196</v>
      </c>
      <c r="D137" s="9">
        <v>27</v>
      </c>
      <c r="E137" s="11">
        <f>TRUNC(단가대비표!O50,0)</f>
        <v>3600</v>
      </c>
      <c r="F137" s="11">
        <f t="shared" ref="F137:F163" si="17">TRUNC(E137*D137, 0)</f>
        <v>97200</v>
      </c>
      <c r="G137" s="11">
        <f>TRUNC(단가대비표!P50,0)</f>
        <v>0</v>
      </c>
      <c r="H137" s="11">
        <f t="shared" ref="H137:H163" si="18">TRUNC(G137*D137, 0)</f>
        <v>0</v>
      </c>
      <c r="I137" s="11">
        <f>TRUNC(단가대비표!V50,0)</f>
        <v>0</v>
      </c>
      <c r="J137" s="11">
        <f t="shared" ref="J137:J163" si="19">TRUNC(I137*D137, 0)</f>
        <v>0</v>
      </c>
      <c r="K137" s="11">
        <f t="shared" ref="K137:K163" si="20">TRUNC(E137+G137+I137, 0)</f>
        <v>3600</v>
      </c>
      <c r="L137" s="11">
        <f t="shared" ref="L137:L163" si="21">TRUNC(F137+H137+J137, 0)</f>
        <v>97200</v>
      </c>
      <c r="M137" s="8" t="s">
        <v>52</v>
      </c>
      <c r="N137" s="2" t="s">
        <v>251</v>
      </c>
      <c r="O137" s="2" t="s">
        <v>52</v>
      </c>
      <c r="P137" s="2" t="s">
        <v>52</v>
      </c>
      <c r="Q137" s="2" t="s">
        <v>249</v>
      </c>
      <c r="R137" s="2" t="s">
        <v>65</v>
      </c>
      <c r="S137" s="2" t="s">
        <v>65</v>
      </c>
      <c r="T137" s="2" t="s">
        <v>64</v>
      </c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2" t="s">
        <v>52</v>
      </c>
      <c r="AS137" s="2" t="s">
        <v>52</v>
      </c>
      <c r="AT137" s="3"/>
      <c r="AU137" s="2" t="s">
        <v>252</v>
      </c>
      <c r="AV137" s="3">
        <v>48</v>
      </c>
    </row>
    <row r="138" spans="1:48" ht="30" customHeight="1" x14ac:dyDescent="0.3">
      <c r="A138" s="8" t="s">
        <v>253</v>
      </c>
      <c r="B138" s="8" t="s">
        <v>52</v>
      </c>
      <c r="C138" s="8" t="s">
        <v>196</v>
      </c>
      <c r="D138" s="9">
        <v>36</v>
      </c>
      <c r="E138" s="11">
        <f>TRUNC(단가대비표!O51,0)</f>
        <v>3540</v>
      </c>
      <c r="F138" s="11">
        <f t="shared" si="17"/>
        <v>127440</v>
      </c>
      <c r="G138" s="11">
        <f>TRUNC(단가대비표!P51,0)</f>
        <v>0</v>
      </c>
      <c r="H138" s="11">
        <f t="shared" si="18"/>
        <v>0</v>
      </c>
      <c r="I138" s="11">
        <f>TRUNC(단가대비표!V51,0)</f>
        <v>0</v>
      </c>
      <c r="J138" s="11">
        <f t="shared" si="19"/>
        <v>0</v>
      </c>
      <c r="K138" s="11">
        <f t="shared" si="20"/>
        <v>3540</v>
      </c>
      <c r="L138" s="11">
        <f t="shared" si="21"/>
        <v>127440</v>
      </c>
      <c r="M138" s="8" t="s">
        <v>52</v>
      </c>
      <c r="N138" s="2" t="s">
        <v>254</v>
      </c>
      <c r="O138" s="2" t="s">
        <v>52</v>
      </c>
      <c r="P138" s="2" t="s">
        <v>52</v>
      </c>
      <c r="Q138" s="2" t="s">
        <v>249</v>
      </c>
      <c r="R138" s="2" t="s">
        <v>65</v>
      </c>
      <c r="S138" s="2" t="s">
        <v>65</v>
      </c>
      <c r="T138" s="2" t="s">
        <v>64</v>
      </c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2" t="s">
        <v>52</v>
      </c>
      <c r="AS138" s="2" t="s">
        <v>52</v>
      </c>
      <c r="AT138" s="3"/>
      <c r="AU138" s="2" t="s">
        <v>255</v>
      </c>
      <c r="AV138" s="3">
        <v>49</v>
      </c>
    </row>
    <row r="139" spans="1:48" ht="30" customHeight="1" x14ac:dyDescent="0.3">
      <c r="A139" s="8" t="s">
        <v>256</v>
      </c>
      <c r="B139" s="8" t="s">
        <v>257</v>
      </c>
      <c r="C139" s="8" t="s">
        <v>196</v>
      </c>
      <c r="D139" s="9">
        <v>12</v>
      </c>
      <c r="E139" s="11">
        <f>TRUNC(단가대비표!O52,0)</f>
        <v>3500</v>
      </c>
      <c r="F139" s="11">
        <f t="shared" si="17"/>
        <v>42000</v>
      </c>
      <c r="G139" s="11">
        <f>TRUNC(단가대비표!P52,0)</f>
        <v>0</v>
      </c>
      <c r="H139" s="11">
        <f t="shared" si="18"/>
        <v>0</v>
      </c>
      <c r="I139" s="11">
        <f>TRUNC(단가대비표!V52,0)</f>
        <v>0</v>
      </c>
      <c r="J139" s="11">
        <f t="shared" si="19"/>
        <v>0</v>
      </c>
      <c r="K139" s="11">
        <f t="shared" si="20"/>
        <v>3500</v>
      </c>
      <c r="L139" s="11">
        <f t="shared" si="21"/>
        <v>42000</v>
      </c>
      <c r="M139" s="8" t="s">
        <v>52</v>
      </c>
      <c r="N139" s="2" t="s">
        <v>258</v>
      </c>
      <c r="O139" s="2" t="s">
        <v>52</v>
      </c>
      <c r="P139" s="2" t="s">
        <v>52</v>
      </c>
      <c r="Q139" s="2" t="s">
        <v>249</v>
      </c>
      <c r="R139" s="2" t="s">
        <v>65</v>
      </c>
      <c r="S139" s="2" t="s">
        <v>65</v>
      </c>
      <c r="T139" s="2" t="s">
        <v>64</v>
      </c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2" t="s">
        <v>52</v>
      </c>
      <c r="AS139" s="2" t="s">
        <v>52</v>
      </c>
      <c r="AT139" s="3"/>
      <c r="AU139" s="2" t="s">
        <v>259</v>
      </c>
      <c r="AV139" s="3">
        <v>50</v>
      </c>
    </row>
    <row r="140" spans="1:48" ht="30" customHeight="1" x14ac:dyDescent="0.3">
      <c r="A140" s="8" t="s">
        <v>256</v>
      </c>
      <c r="B140" s="8" t="s">
        <v>260</v>
      </c>
      <c r="C140" s="8" t="s">
        <v>196</v>
      </c>
      <c r="D140" s="9">
        <v>65</v>
      </c>
      <c r="E140" s="11">
        <f>TRUNC(단가대비표!O53,0)</f>
        <v>3840</v>
      </c>
      <c r="F140" s="11">
        <f t="shared" si="17"/>
        <v>249600</v>
      </c>
      <c r="G140" s="11">
        <f>TRUNC(단가대비표!P53,0)</f>
        <v>0</v>
      </c>
      <c r="H140" s="11">
        <f t="shared" si="18"/>
        <v>0</v>
      </c>
      <c r="I140" s="11">
        <f>TRUNC(단가대비표!V53,0)</f>
        <v>0</v>
      </c>
      <c r="J140" s="11">
        <f t="shared" si="19"/>
        <v>0</v>
      </c>
      <c r="K140" s="11">
        <f t="shared" si="20"/>
        <v>3840</v>
      </c>
      <c r="L140" s="11">
        <f t="shared" si="21"/>
        <v>249600</v>
      </c>
      <c r="M140" s="8" t="s">
        <v>52</v>
      </c>
      <c r="N140" s="2" t="s">
        <v>261</v>
      </c>
      <c r="O140" s="2" t="s">
        <v>52</v>
      </c>
      <c r="P140" s="2" t="s">
        <v>52</v>
      </c>
      <c r="Q140" s="2" t="s">
        <v>249</v>
      </c>
      <c r="R140" s="2" t="s">
        <v>65</v>
      </c>
      <c r="S140" s="2" t="s">
        <v>65</v>
      </c>
      <c r="T140" s="2" t="s">
        <v>64</v>
      </c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2" t="s">
        <v>52</v>
      </c>
      <c r="AS140" s="2" t="s">
        <v>52</v>
      </c>
      <c r="AT140" s="3"/>
      <c r="AU140" s="2" t="s">
        <v>262</v>
      </c>
      <c r="AV140" s="3">
        <v>51</v>
      </c>
    </row>
    <row r="141" spans="1:48" ht="30" customHeight="1" x14ac:dyDescent="0.3">
      <c r="A141" s="8" t="s">
        <v>263</v>
      </c>
      <c r="B141" s="8" t="s">
        <v>264</v>
      </c>
      <c r="C141" s="8" t="s">
        <v>80</v>
      </c>
      <c r="D141" s="9">
        <v>0.9</v>
      </c>
      <c r="E141" s="11">
        <f>TRUNC(단가대비표!O54,0)</f>
        <v>130000</v>
      </c>
      <c r="F141" s="11">
        <f t="shared" si="17"/>
        <v>117000</v>
      </c>
      <c r="G141" s="11">
        <f>TRUNC(단가대비표!P54,0)</f>
        <v>0</v>
      </c>
      <c r="H141" s="11">
        <f t="shared" si="18"/>
        <v>0</v>
      </c>
      <c r="I141" s="11">
        <f>TRUNC(단가대비표!V54,0)</f>
        <v>0</v>
      </c>
      <c r="J141" s="11">
        <f t="shared" si="19"/>
        <v>0</v>
      </c>
      <c r="K141" s="11">
        <f t="shared" si="20"/>
        <v>130000</v>
      </c>
      <c r="L141" s="11">
        <f t="shared" si="21"/>
        <v>117000</v>
      </c>
      <c r="M141" s="8" t="s">
        <v>265</v>
      </c>
      <c r="N141" s="2" t="s">
        <v>266</v>
      </c>
      <c r="O141" s="2" t="s">
        <v>52</v>
      </c>
      <c r="P141" s="2" t="s">
        <v>52</v>
      </c>
      <c r="Q141" s="2" t="s">
        <v>249</v>
      </c>
      <c r="R141" s="2" t="s">
        <v>65</v>
      </c>
      <c r="S141" s="2" t="s">
        <v>65</v>
      </c>
      <c r="T141" s="2" t="s">
        <v>64</v>
      </c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2" t="s">
        <v>52</v>
      </c>
      <c r="AS141" s="2" t="s">
        <v>52</v>
      </c>
      <c r="AT141" s="3"/>
      <c r="AU141" s="2" t="s">
        <v>267</v>
      </c>
      <c r="AV141" s="3">
        <v>52</v>
      </c>
    </row>
    <row r="142" spans="1:48" ht="30" customHeight="1" x14ac:dyDescent="0.3">
      <c r="A142" s="8" t="s">
        <v>268</v>
      </c>
      <c r="B142" s="8" t="s">
        <v>269</v>
      </c>
      <c r="C142" s="8" t="s">
        <v>80</v>
      </c>
      <c r="D142" s="9">
        <v>23</v>
      </c>
      <c r="E142" s="11">
        <f>TRUNC(일위대가목록!E23,0)</f>
        <v>9427</v>
      </c>
      <c r="F142" s="11">
        <f t="shared" si="17"/>
        <v>216821</v>
      </c>
      <c r="G142" s="11">
        <f>TRUNC(일위대가목록!F23,0)</f>
        <v>6661</v>
      </c>
      <c r="H142" s="11">
        <f t="shared" si="18"/>
        <v>153203</v>
      </c>
      <c r="I142" s="11">
        <f>TRUNC(일위대가목록!G23,0)</f>
        <v>266</v>
      </c>
      <c r="J142" s="11">
        <f t="shared" si="19"/>
        <v>6118</v>
      </c>
      <c r="K142" s="11">
        <f t="shared" si="20"/>
        <v>16354</v>
      </c>
      <c r="L142" s="11">
        <f t="shared" si="21"/>
        <v>376142</v>
      </c>
      <c r="M142" s="8" t="s">
        <v>270</v>
      </c>
      <c r="N142" s="2" t="s">
        <v>271</v>
      </c>
      <c r="O142" s="2" t="s">
        <v>52</v>
      </c>
      <c r="P142" s="2" t="s">
        <v>52</v>
      </c>
      <c r="Q142" s="2" t="s">
        <v>249</v>
      </c>
      <c r="R142" s="2" t="s">
        <v>64</v>
      </c>
      <c r="S142" s="2" t="s">
        <v>65</v>
      </c>
      <c r="T142" s="2" t="s">
        <v>65</v>
      </c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2" t="s">
        <v>52</v>
      </c>
      <c r="AS142" s="2" t="s">
        <v>52</v>
      </c>
      <c r="AT142" s="3"/>
      <c r="AU142" s="2" t="s">
        <v>272</v>
      </c>
      <c r="AV142" s="3">
        <v>53</v>
      </c>
    </row>
    <row r="143" spans="1:48" ht="30" customHeight="1" x14ac:dyDescent="0.3">
      <c r="A143" s="8" t="s">
        <v>273</v>
      </c>
      <c r="B143" s="8" t="s">
        <v>269</v>
      </c>
      <c r="C143" s="8" t="s">
        <v>80</v>
      </c>
      <c r="D143" s="9">
        <v>23</v>
      </c>
      <c r="E143" s="11">
        <f>TRUNC(일위대가목록!E24,0)</f>
        <v>7527</v>
      </c>
      <c r="F143" s="11">
        <f t="shared" si="17"/>
        <v>173121</v>
      </c>
      <c r="G143" s="11">
        <f>TRUNC(일위대가목록!F24,0)</f>
        <v>6661</v>
      </c>
      <c r="H143" s="11">
        <f t="shared" si="18"/>
        <v>153203</v>
      </c>
      <c r="I143" s="11">
        <f>TRUNC(일위대가목록!G24,0)</f>
        <v>266</v>
      </c>
      <c r="J143" s="11">
        <f t="shared" si="19"/>
        <v>6118</v>
      </c>
      <c r="K143" s="11">
        <f t="shared" si="20"/>
        <v>14454</v>
      </c>
      <c r="L143" s="11">
        <f t="shared" si="21"/>
        <v>332442</v>
      </c>
      <c r="M143" s="8" t="s">
        <v>274</v>
      </c>
      <c r="N143" s="2" t="s">
        <v>275</v>
      </c>
      <c r="O143" s="2" t="s">
        <v>52</v>
      </c>
      <c r="P143" s="2" t="s">
        <v>52</v>
      </c>
      <c r="Q143" s="2" t="s">
        <v>249</v>
      </c>
      <c r="R143" s="2" t="s">
        <v>64</v>
      </c>
      <c r="S143" s="2" t="s">
        <v>65</v>
      </c>
      <c r="T143" s="2" t="s">
        <v>65</v>
      </c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2" t="s">
        <v>52</v>
      </c>
      <c r="AS143" s="2" t="s">
        <v>52</v>
      </c>
      <c r="AT143" s="3"/>
      <c r="AU143" s="2" t="s">
        <v>276</v>
      </c>
      <c r="AV143" s="3">
        <v>54</v>
      </c>
    </row>
    <row r="144" spans="1:48" ht="30" customHeight="1" x14ac:dyDescent="0.3">
      <c r="A144" s="8" t="s">
        <v>277</v>
      </c>
      <c r="B144" s="8" t="s">
        <v>278</v>
      </c>
      <c r="C144" s="8" t="s">
        <v>80</v>
      </c>
      <c r="D144" s="9">
        <v>400</v>
      </c>
      <c r="E144" s="11">
        <f>TRUNC(일위대가목록!E25,0)</f>
        <v>8627</v>
      </c>
      <c r="F144" s="11">
        <f t="shared" si="17"/>
        <v>3450800</v>
      </c>
      <c r="G144" s="11">
        <f>TRUNC(일위대가목록!F25,0)</f>
        <v>31060</v>
      </c>
      <c r="H144" s="11">
        <f t="shared" si="18"/>
        <v>12424000</v>
      </c>
      <c r="I144" s="11">
        <f>TRUNC(일위대가목록!G25,0)</f>
        <v>551</v>
      </c>
      <c r="J144" s="11">
        <f t="shared" si="19"/>
        <v>220400</v>
      </c>
      <c r="K144" s="11">
        <f t="shared" si="20"/>
        <v>40238</v>
      </c>
      <c r="L144" s="11">
        <f t="shared" si="21"/>
        <v>16095200</v>
      </c>
      <c r="M144" s="8" t="s">
        <v>279</v>
      </c>
      <c r="N144" s="2" t="s">
        <v>280</v>
      </c>
      <c r="O144" s="2" t="s">
        <v>52</v>
      </c>
      <c r="P144" s="2" t="s">
        <v>52</v>
      </c>
      <c r="Q144" s="2" t="s">
        <v>249</v>
      </c>
      <c r="R144" s="2" t="s">
        <v>64</v>
      </c>
      <c r="S144" s="2" t="s">
        <v>65</v>
      </c>
      <c r="T144" s="2" t="s">
        <v>65</v>
      </c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2" t="s">
        <v>52</v>
      </c>
      <c r="AS144" s="2" t="s">
        <v>52</v>
      </c>
      <c r="AT144" s="3"/>
      <c r="AU144" s="2" t="s">
        <v>281</v>
      </c>
      <c r="AV144" s="3">
        <v>55</v>
      </c>
    </row>
    <row r="145" spans="1:48" ht="30" customHeight="1" x14ac:dyDescent="0.3">
      <c r="A145" s="8" t="s">
        <v>282</v>
      </c>
      <c r="B145" s="8" t="s">
        <v>278</v>
      </c>
      <c r="C145" s="8" t="s">
        <v>80</v>
      </c>
      <c r="D145" s="9">
        <v>166</v>
      </c>
      <c r="E145" s="11">
        <f>TRUNC(일위대가목록!E26,0)</f>
        <v>92001</v>
      </c>
      <c r="F145" s="11">
        <f t="shared" si="17"/>
        <v>15272166</v>
      </c>
      <c r="G145" s="11">
        <f>TRUNC(일위대가목록!F26,0)</f>
        <v>28219</v>
      </c>
      <c r="H145" s="11">
        <f t="shared" si="18"/>
        <v>4684354</v>
      </c>
      <c r="I145" s="11">
        <f>TRUNC(일위대가목록!G26,0)</f>
        <v>846</v>
      </c>
      <c r="J145" s="11">
        <f t="shared" si="19"/>
        <v>140436</v>
      </c>
      <c r="K145" s="11">
        <f t="shared" si="20"/>
        <v>121066</v>
      </c>
      <c r="L145" s="11">
        <f t="shared" si="21"/>
        <v>20096956</v>
      </c>
      <c r="M145" s="8" t="s">
        <v>283</v>
      </c>
      <c r="N145" s="2" t="s">
        <v>284</v>
      </c>
      <c r="O145" s="2" t="s">
        <v>52</v>
      </c>
      <c r="P145" s="2" t="s">
        <v>52</v>
      </c>
      <c r="Q145" s="2" t="s">
        <v>249</v>
      </c>
      <c r="R145" s="2" t="s">
        <v>64</v>
      </c>
      <c r="S145" s="2" t="s">
        <v>65</v>
      </c>
      <c r="T145" s="2" t="s">
        <v>65</v>
      </c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2" t="s">
        <v>52</v>
      </c>
      <c r="AS145" s="2" t="s">
        <v>52</v>
      </c>
      <c r="AT145" s="3"/>
      <c r="AU145" s="2" t="s">
        <v>285</v>
      </c>
      <c r="AV145" s="3">
        <v>56</v>
      </c>
    </row>
    <row r="146" spans="1:48" ht="30" customHeight="1" x14ac:dyDescent="0.3">
      <c r="A146" s="8" t="s">
        <v>286</v>
      </c>
      <c r="B146" s="8" t="s">
        <v>287</v>
      </c>
      <c r="C146" s="8" t="s">
        <v>69</v>
      </c>
      <c r="D146" s="9">
        <v>1</v>
      </c>
      <c r="E146" s="11">
        <f>TRUNC(일위대가목록!E27,0)</f>
        <v>248376</v>
      </c>
      <c r="F146" s="11">
        <f t="shared" si="17"/>
        <v>248376</v>
      </c>
      <c r="G146" s="11">
        <f>TRUNC(일위대가목록!F27,0)</f>
        <v>618500</v>
      </c>
      <c r="H146" s="11">
        <f t="shared" si="18"/>
        <v>618500</v>
      </c>
      <c r="I146" s="11">
        <f>TRUNC(일위대가목록!G27,0)</f>
        <v>4870</v>
      </c>
      <c r="J146" s="11">
        <f t="shared" si="19"/>
        <v>4870</v>
      </c>
      <c r="K146" s="11">
        <f t="shared" si="20"/>
        <v>871746</v>
      </c>
      <c r="L146" s="11">
        <f t="shared" si="21"/>
        <v>871746</v>
      </c>
      <c r="M146" s="8" t="s">
        <v>288</v>
      </c>
      <c r="N146" s="2" t="s">
        <v>289</v>
      </c>
      <c r="O146" s="2" t="s">
        <v>52</v>
      </c>
      <c r="P146" s="2" t="s">
        <v>52</v>
      </c>
      <c r="Q146" s="2" t="s">
        <v>249</v>
      </c>
      <c r="R146" s="2" t="s">
        <v>64</v>
      </c>
      <c r="S146" s="2" t="s">
        <v>65</v>
      </c>
      <c r="T146" s="2" t="s">
        <v>65</v>
      </c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2" t="s">
        <v>52</v>
      </c>
      <c r="AS146" s="2" t="s">
        <v>52</v>
      </c>
      <c r="AT146" s="3"/>
      <c r="AU146" s="2" t="s">
        <v>290</v>
      </c>
      <c r="AV146" s="3">
        <v>57</v>
      </c>
    </row>
    <row r="147" spans="1:48" ht="30" customHeight="1" x14ac:dyDescent="0.3">
      <c r="A147" s="8" t="s">
        <v>291</v>
      </c>
      <c r="B147" s="8" t="s">
        <v>292</v>
      </c>
      <c r="C147" s="8" t="s">
        <v>69</v>
      </c>
      <c r="D147" s="9">
        <v>1</v>
      </c>
      <c r="E147" s="11">
        <f>TRUNC(일위대가목록!E28,0)</f>
        <v>112204</v>
      </c>
      <c r="F147" s="11">
        <f t="shared" si="17"/>
        <v>112204</v>
      </c>
      <c r="G147" s="11">
        <f>TRUNC(일위대가목록!F28,0)</f>
        <v>279116</v>
      </c>
      <c r="H147" s="11">
        <f t="shared" si="18"/>
        <v>279116</v>
      </c>
      <c r="I147" s="11">
        <f>TRUNC(일위대가목록!G28,0)</f>
        <v>2200</v>
      </c>
      <c r="J147" s="11">
        <f t="shared" si="19"/>
        <v>2200</v>
      </c>
      <c r="K147" s="11">
        <f t="shared" si="20"/>
        <v>393520</v>
      </c>
      <c r="L147" s="11">
        <f t="shared" si="21"/>
        <v>393520</v>
      </c>
      <c r="M147" s="8" t="s">
        <v>293</v>
      </c>
      <c r="N147" s="2" t="s">
        <v>294</v>
      </c>
      <c r="O147" s="2" t="s">
        <v>52</v>
      </c>
      <c r="P147" s="2" t="s">
        <v>52</v>
      </c>
      <c r="Q147" s="2" t="s">
        <v>249</v>
      </c>
      <c r="R147" s="2" t="s">
        <v>64</v>
      </c>
      <c r="S147" s="2" t="s">
        <v>65</v>
      </c>
      <c r="T147" s="2" t="s">
        <v>65</v>
      </c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2" t="s">
        <v>52</v>
      </c>
      <c r="AS147" s="2" t="s">
        <v>52</v>
      </c>
      <c r="AT147" s="3"/>
      <c r="AU147" s="2" t="s">
        <v>295</v>
      </c>
      <c r="AV147" s="3">
        <v>58</v>
      </c>
    </row>
    <row r="148" spans="1:48" ht="30" customHeight="1" x14ac:dyDescent="0.3">
      <c r="A148" s="8" t="s">
        <v>296</v>
      </c>
      <c r="B148" s="8" t="s">
        <v>297</v>
      </c>
      <c r="C148" s="8" t="s">
        <v>80</v>
      </c>
      <c r="D148" s="9">
        <v>3.9</v>
      </c>
      <c r="E148" s="11">
        <f>TRUNC(일위대가목록!E29,0)</f>
        <v>10550</v>
      </c>
      <c r="F148" s="11">
        <f t="shared" si="17"/>
        <v>41145</v>
      </c>
      <c r="G148" s="11">
        <f>TRUNC(일위대가목록!F29,0)</f>
        <v>13753</v>
      </c>
      <c r="H148" s="11">
        <f t="shared" si="18"/>
        <v>53636</v>
      </c>
      <c r="I148" s="11">
        <f>TRUNC(일위대가목록!G29,0)</f>
        <v>0</v>
      </c>
      <c r="J148" s="11">
        <f t="shared" si="19"/>
        <v>0</v>
      </c>
      <c r="K148" s="11">
        <f t="shared" si="20"/>
        <v>24303</v>
      </c>
      <c r="L148" s="11">
        <f t="shared" si="21"/>
        <v>94781</v>
      </c>
      <c r="M148" s="8" t="s">
        <v>298</v>
      </c>
      <c r="N148" s="2" t="s">
        <v>299</v>
      </c>
      <c r="O148" s="2" t="s">
        <v>52</v>
      </c>
      <c r="P148" s="2" t="s">
        <v>52</v>
      </c>
      <c r="Q148" s="2" t="s">
        <v>249</v>
      </c>
      <c r="R148" s="2" t="s">
        <v>64</v>
      </c>
      <c r="S148" s="2" t="s">
        <v>65</v>
      </c>
      <c r="T148" s="2" t="s">
        <v>65</v>
      </c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2" t="s">
        <v>52</v>
      </c>
      <c r="AS148" s="2" t="s">
        <v>52</v>
      </c>
      <c r="AT148" s="3"/>
      <c r="AU148" s="2" t="s">
        <v>300</v>
      </c>
      <c r="AV148" s="3">
        <v>59</v>
      </c>
    </row>
    <row r="149" spans="1:48" ht="30" customHeight="1" x14ac:dyDescent="0.3">
      <c r="A149" s="8" t="s">
        <v>301</v>
      </c>
      <c r="B149" s="8" t="s">
        <v>302</v>
      </c>
      <c r="C149" s="8" t="s">
        <v>80</v>
      </c>
      <c r="D149" s="9">
        <v>23</v>
      </c>
      <c r="E149" s="11">
        <f>TRUNC(일위대가목록!E30,0)</f>
        <v>109984</v>
      </c>
      <c r="F149" s="11">
        <f t="shared" si="17"/>
        <v>2529632</v>
      </c>
      <c r="G149" s="11">
        <f>TRUNC(일위대가목록!F30,0)</f>
        <v>14109</v>
      </c>
      <c r="H149" s="11">
        <f t="shared" si="18"/>
        <v>324507</v>
      </c>
      <c r="I149" s="11">
        <f>TRUNC(일위대가목록!G30,0)</f>
        <v>0</v>
      </c>
      <c r="J149" s="11">
        <f t="shared" si="19"/>
        <v>0</v>
      </c>
      <c r="K149" s="11">
        <f t="shared" si="20"/>
        <v>124093</v>
      </c>
      <c r="L149" s="11">
        <f t="shared" si="21"/>
        <v>2854139</v>
      </c>
      <c r="M149" s="8" t="s">
        <v>303</v>
      </c>
      <c r="N149" s="2" t="s">
        <v>304</v>
      </c>
      <c r="O149" s="2" t="s">
        <v>52</v>
      </c>
      <c r="P149" s="2" t="s">
        <v>52</v>
      </c>
      <c r="Q149" s="2" t="s">
        <v>249</v>
      </c>
      <c r="R149" s="2" t="s">
        <v>64</v>
      </c>
      <c r="S149" s="2" t="s">
        <v>65</v>
      </c>
      <c r="T149" s="2" t="s">
        <v>65</v>
      </c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2" t="s">
        <v>52</v>
      </c>
      <c r="AS149" s="2" t="s">
        <v>52</v>
      </c>
      <c r="AT149" s="3"/>
      <c r="AU149" s="2" t="s">
        <v>305</v>
      </c>
      <c r="AV149" s="3">
        <v>60</v>
      </c>
    </row>
    <row r="150" spans="1:48" ht="30" customHeight="1" x14ac:dyDescent="0.3">
      <c r="A150" s="8" t="s">
        <v>306</v>
      </c>
      <c r="B150" s="8" t="s">
        <v>307</v>
      </c>
      <c r="C150" s="8" t="s">
        <v>196</v>
      </c>
      <c r="D150" s="9">
        <v>1.3</v>
      </c>
      <c r="E150" s="11">
        <f>TRUNC(일위대가목록!E31,0)</f>
        <v>6181</v>
      </c>
      <c r="F150" s="11">
        <f t="shared" si="17"/>
        <v>8035</v>
      </c>
      <c r="G150" s="11">
        <f>TRUNC(일위대가목록!F31,0)</f>
        <v>8918</v>
      </c>
      <c r="H150" s="11">
        <f t="shared" si="18"/>
        <v>11593</v>
      </c>
      <c r="I150" s="11">
        <f>TRUNC(일위대가목록!G31,0)</f>
        <v>288</v>
      </c>
      <c r="J150" s="11">
        <f t="shared" si="19"/>
        <v>374</v>
      </c>
      <c r="K150" s="11">
        <f t="shared" si="20"/>
        <v>15387</v>
      </c>
      <c r="L150" s="11">
        <f t="shared" si="21"/>
        <v>20002</v>
      </c>
      <c r="M150" s="8" t="s">
        <v>308</v>
      </c>
      <c r="N150" s="2" t="s">
        <v>309</v>
      </c>
      <c r="O150" s="2" t="s">
        <v>52</v>
      </c>
      <c r="P150" s="2" t="s">
        <v>52</v>
      </c>
      <c r="Q150" s="2" t="s">
        <v>249</v>
      </c>
      <c r="R150" s="2" t="s">
        <v>64</v>
      </c>
      <c r="S150" s="2" t="s">
        <v>65</v>
      </c>
      <c r="T150" s="2" t="s">
        <v>65</v>
      </c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2" t="s">
        <v>52</v>
      </c>
      <c r="AS150" s="2" t="s">
        <v>52</v>
      </c>
      <c r="AT150" s="3"/>
      <c r="AU150" s="2" t="s">
        <v>310</v>
      </c>
      <c r="AV150" s="3">
        <v>61</v>
      </c>
    </row>
    <row r="151" spans="1:48" ht="30" customHeight="1" x14ac:dyDescent="0.3">
      <c r="A151" s="8" t="s">
        <v>306</v>
      </c>
      <c r="B151" s="8" t="s">
        <v>311</v>
      </c>
      <c r="C151" s="8" t="s">
        <v>196</v>
      </c>
      <c r="D151" s="9">
        <v>34</v>
      </c>
      <c r="E151" s="11">
        <f>TRUNC(일위대가목록!E32,0)</f>
        <v>3713</v>
      </c>
      <c r="F151" s="11">
        <f t="shared" si="17"/>
        <v>126242</v>
      </c>
      <c r="G151" s="11">
        <f>TRUNC(일위대가목록!F32,0)</f>
        <v>7218</v>
      </c>
      <c r="H151" s="11">
        <f t="shared" si="18"/>
        <v>245412</v>
      </c>
      <c r="I151" s="11">
        <f>TRUNC(일위대가목록!G32,0)</f>
        <v>288</v>
      </c>
      <c r="J151" s="11">
        <f t="shared" si="19"/>
        <v>9792</v>
      </c>
      <c r="K151" s="11">
        <f t="shared" si="20"/>
        <v>11219</v>
      </c>
      <c r="L151" s="11">
        <f t="shared" si="21"/>
        <v>381446</v>
      </c>
      <c r="M151" s="8" t="s">
        <v>312</v>
      </c>
      <c r="N151" s="2" t="s">
        <v>313</v>
      </c>
      <c r="O151" s="2" t="s">
        <v>52</v>
      </c>
      <c r="P151" s="2" t="s">
        <v>52</v>
      </c>
      <c r="Q151" s="2" t="s">
        <v>249</v>
      </c>
      <c r="R151" s="2" t="s">
        <v>64</v>
      </c>
      <c r="S151" s="2" t="s">
        <v>65</v>
      </c>
      <c r="T151" s="2" t="s">
        <v>65</v>
      </c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2" t="s">
        <v>52</v>
      </c>
      <c r="AS151" s="2" t="s">
        <v>52</v>
      </c>
      <c r="AT151" s="3"/>
      <c r="AU151" s="2" t="s">
        <v>314</v>
      </c>
      <c r="AV151" s="3">
        <v>62</v>
      </c>
    </row>
    <row r="152" spans="1:48" ht="30" customHeight="1" x14ac:dyDescent="0.3">
      <c r="A152" s="8" t="s">
        <v>315</v>
      </c>
      <c r="B152" s="8" t="s">
        <v>316</v>
      </c>
      <c r="C152" s="8" t="s">
        <v>196</v>
      </c>
      <c r="D152" s="9">
        <v>8</v>
      </c>
      <c r="E152" s="11">
        <f>TRUNC(일위대가목록!E33,0)</f>
        <v>1719</v>
      </c>
      <c r="F152" s="11">
        <f t="shared" si="17"/>
        <v>13752</v>
      </c>
      <c r="G152" s="11">
        <f>TRUNC(일위대가목록!F33,0)</f>
        <v>7218</v>
      </c>
      <c r="H152" s="11">
        <f t="shared" si="18"/>
        <v>57744</v>
      </c>
      <c r="I152" s="11">
        <f>TRUNC(일위대가목록!G33,0)</f>
        <v>288</v>
      </c>
      <c r="J152" s="11">
        <f t="shared" si="19"/>
        <v>2304</v>
      </c>
      <c r="K152" s="11">
        <f t="shared" si="20"/>
        <v>9225</v>
      </c>
      <c r="L152" s="11">
        <f t="shared" si="21"/>
        <v>73800</v>
      </c>
      <c r="M152" s="8" t="s">
        <v>317</v>
      </c>
      <c r="N152" s="2" t="s">
        <v>318</v>
      </c>
      <c r="O152" s="2" t="s">
        <v>52</v>
      </c>
      <c r="P152" s="2" t="s">
        <v>52</v>
      </c>
      <c r="Q152" s="2" t="s">
        <v>249</v>
      </c>
      <c r="R152" s="2" t="s">
        <v>64</v>
      </c>
      <c r="S152" s="2" t="s">
        <v>65</v>
      </c>
      <c r="T152" s="2" t="s">
        <v>65</v>
      </c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2" t="s">
        <v>52</v>
      </c>
      <c r="AS152" s="2" t="s">
        <v>52</v>
      </c>
      <c r="AT152" s="3"/>
      <c r="AU152" s="2" t="s">
        <v>319</v>
      </c>
      <c r="AV152" s="3">
        <v>63</v>
      </c>
    </row>
    <row r="153" spans="1:48" ht="30" customHeight="1" x14ac:dyDescent="0.3">
      <c r="A153" s="8" t="s">
        <v>320</v>
      </c>
      <c r="B153" s="8" t="s">
        <v>321</v>
      </c>
      <c r="C153" s="8" t="s">
        <v>80</v>
      </c>
      <c r="D153" s="9">
        <v>20</v>
      </c>
      <c r="E153" s="11">
        <f>TRUNC(일위대가목록!E34,0)</f>
        <v>66766</v>
      </c>
      <c r="F153" s="11">
        <f t="shared" si="17"/>
        <v>1335320</v>
      </c>
      <c r="G153" s="11">
        <f>TRUNC(일위대가목록!F34,0)</f>
        <v>14109</v>
      </c>
      <c r="H153" s="11">
        <f t="shared" si="18"/>
        <v>282180</v>
      </c>
      <c r="I153" s="11">
        <f>TRUNC(일위대가목록!G34,0)</f>
        <v>0</v>
      </c>
      <c r="J153" s="11">
        <f t="shared" si="19"/>
        <v>0</v>
      </c>
      <c r="K153" s="11">
        <f t="shared" si="20"/>
        <v>80875</v>
      </c>
      <c r="L153" s="11">
        <f t="shared" si="21"/>
        <v>1617500</v>
      </c>
      <c r="M153" s="8" t="s">
        <v>322</v>
      </c>
      <c r="N153" s="2" t="s">
        <v>323</v>
      </c>
      <c r="O153" s="2" t="s">
        <v>52</v>
      </c>
      <c r="P153" s="2" t="s">
        <v>52</v>
      </c>
      <c r="Q153" s="2" t="s">
        <v>249</v>
      </c>
      <c r="R153" s="2" t="s">
        <v>64</v>
      </c>
      <c r="S153" s="2" t="s">
        <v>65</v>
      </c>
      <c r="T153" s="2" t="s">
        <v>65</v>
      </c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2" t="s">
        <v>52</v>
      </c>
      <c r="AS153" s="2" t="s">
        <v>52</v>
      </c>
      <c r="AT153" s="3"/>
      <c r="AU153" s="2" t="s">
        <v>324</v>
      </c>
      <c r="AV153" s="3">
        <v>64</v>
      </c>
    </row>
    <row r="154" spans="1:48" ht="30" customHeight="1" x14ac:dyDescent="0.3">
      <c r="A154" s="8" t="s">
        <v>325</v>
      </c>
      <c r="B154" s="8" t="s">
        <v>326</v>
      </c>
      <c r="C154" s="8" t="s">
        <v>80</v>
      </c>
      <c r="D154" s="9">
        <v>81</v>
      </c>
      <c r="E154" s="11">
        <f>TRUNC(일위대가목록!E35,0)</f>
        <v>29925</v>
      </c>
      <c r="F154" s="11">
        <f t="shared" si="17"/>
        <v>2423925</v>
      </c>
      <c r="G154" s="11">
        <f>TRUNC(일위대가목록!F35,0)</f>
        <v>28820</v>
      </c>
      <c r="H154" s="11">
        <f t="shared" si="18"/>
        <v>2334420</v>
      </c>
      <c r="I154" s="11">
        <f>TRUNC(일위대가목록!G35,0)</f>
        <v>576</v>
      </c>
      <c r="J154" s="11">
        <f t="shared" si="19"/>
        <v>46656</v>
      </c>
      <c r="K154" s="11">
        <f t="shared" si="20"/>
        <v>59321</v>
      </c>
      <c r="L154" s="11">
        <f t="shared" si="21"/>
        <v>4805001</v>
      </c>
      <c r="M154" s="8" t="s">
        <v>327</v>
      </c>
      <c r="N154" s="2" t="s">
        <v>328</v>
      </c>
      <c r="O154" s="2" t="s">
        <v>52</v>
      </c>
      <c r="P154" s="2" t="s">
        <v>52</v>
      </c>
      <c r="Q154" s="2" t="s">
        <v>249</v>
      </c>
      <c r="R154" s="2" t="s">
        <v>64</v>
      </c>
      <c r="S154" s="2" t="s">
        <v>65</v>
      </c>
      <c r="T154" s="2" t="s">
        <v>65</v>
      </c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2" t="s">
        <v>52</v>
      </c>
      <c r="AS154" s="2" t="s">
        <v>52</v>
      </c>
      <c r="AT154" s="3"/>
      <c r="AU154" s="2" t="s">
        <v>329</v>
      </c>
      <c r="AV154" s="3">
        <v>65</v>
      </c>
    </row>
    <row r="155" spans="1:48" ht="30" customHeight="1" x14ac:dyDescent="0.3">
      <c r="A155" s="8" t="s">
        <v>325</v>
      </c>
      <c r="B155" s="8" t="s">
        <v>330</v>
      </c>
      <c r="C155" s="8" t="s">
        <v>80</v>
      </c>
      <c r="D155" s="9">
        <v>88</v>
      </c>
      <c r="E155" s="11">
        <f>TRUNC(일위대가목록!E36,0)</f>
        <v>36676</v>
      </c>
      <c r="F155" s="11">
        <f t="shared" si="17"/>
        <v>3227488</v>
      </c>
      <c r="G155" s="11">
        <f>TRUNC(일위대가목록!F36,0)</f>
        <v>16445</v>
      </c>
      <c r="H155" s="11">
        <f t="shared" si="18"/>
        <v>1447160</v>
      </c>
      <c r="I155" s="11">
        <f>TRUNC(일위대가목록!G36,0)</f>
        <v>2695</v>
      </c>
      <c r="J155" s="11">
        <f t="shared" si="19"/>
        <v>237160</v>
      </c>
      <c r="K155" s="11">
        <f t="shared" si="20"/>
        <v>55816</v>
      </c>
      <c r="L155" s="11">
        <f t="shared" si="21"/>
        <v>4911808</v>
      </c>
      <c r="M155" s="8" t="s">
        <v>331</v>
      </c>
      <c r="N155" s="2" t="s">
        <v>332</v>
      </c>
      <c r="O155" s="2" t="s">
        <v>52</v>
      </c>
      <c r="P155" s="2" t="s">
        <v>52</v>
      </c>
      <c r="Q155" s="2" t="s">
        <v>249</v>
      </c>
      <c r="R155" s="2" t="s">
        <v>64</v>
      </c>
      <c r="S155" s="2" t="s">
        <v>65</v>
      </c>
      <c r="T155" s="2" t="s">
        <v>65</v>
      </c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2" t="s">
        <v>52</v>
      </c>
      <c r="AS155" s="2" t="s">
        <v>52</v>
      </c>
      <c r="AT155" s="3"/>
      <c r="AU155" s="2" t="s">
        <v>333</v>
      </c>
      <c r="AV155" s="3">
        <v>66</v>
      </c>
    </row>
    <row r="156" spans="1:48" ht="30" customHeight="1" x14ac:dyDescent="0.3">
      <c r="A156" s="8" t="s">
        <v>334</v>
      </c>
      <c r="B156" s="8" t="s">
        <v>335</v>
      </c>
      <c r="C156" s="8" t="s">
        <v>80</v>
      </c>
      <c r="D156" s="9">
        <v>4.0999999999999996</v>
      </c>
      <c r="E156" s="11">
        <f>TRUNC(일위대가목록!E37,0)</f>
        <v>81900</v>
      </c>
      <c r="F156" s="11">
        <f t="shared" si="17"/>
        <v>335790</v>
      </c>
      <c r="G156" s="11">
        <f>TRUNC(일위대가목록!F37,0)</f>
        <v>11723</v>
      </c>
      <c r="H156" s="11">
        <f t="shared" si="18"/>
        <v>48064</v>
      </c>
      <c r="I156" s="11">
        <f>TRUNC(일위대가목록!G37,0)</f>
        <v>351</v>
      </c>
      <c r="J156" s="11">
        <f t="shared" si="19"/>
        <v>1439</v>
      </c>
      <c r="K156" s="11">
        <f t="shared" si="20"/>
        <v>93974</v>
      </c>
      <c r="L156" s="11">
        <f t="shared" si="21"/>
        <v>385293</v>
      </c>
      <c r="M156" s="8" t="s">
        <v>336</v>
      </c>
      <c r="N156" s="2" t="s">
        <v>337</v>
      </c>
      <c r="O156" s="2" t="s">
        <v>52</v>
      </c>
      <c r="P156" s="2" t="s">
        <v>52</v>
      </c>
      <c r="Q156" s="2" t="s">
        <v>249</v>
      </c>
      <c r="R156" s="2" t="s">
        <v>64</v>
      </c>
      <c r="S156" s="2" t="s">
        <v>65</v>
      </c>
      <c r="T156" s="2" t="s">
        <v>65</v>
      </c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2" t="s">
        <v>52</v>
      </c>
      <c r="AS156" s="2" t="s">
        <v>52</v>
      </c>
      <c r="AT156" s="3"/>
      <c r="AU156" s="2" t="s">
        <v>338</v>
      </c>
      <c r="AV156" s="3">
        <v>67</v>
      </c>
    </row>
    <row r="157" spans="1:48" ht="30" customHeight="1" x14ac:dyDescent="0.3">
      <c r="A157" s="8" t="s">
        <v>339</v>
      </c>
      <c r="B157" s="8" t="s">
        <v>340</v>
      </c>
      <c r="C157" s="8" t="s">
        <v>80</v>
      </c>
      <c r="D157" s="9">
        <v>70</v>
      </c>
      <c r="E157" s="11">
        <f>TRUNC(일위대가목록!E38,0)</f>
        <v>4032</v>
      </c>
      <c r="F157" s="11">
        <f t="shared" si="17"/>
        <v>282240</v>
      </c>
      <c r="G157" s="11">
        <f>TRUNC(일위대가목록!F38,0)</f>
        <v>12732</v>
      </c>
      <c r="H157" s="11">
        <f t="shared" si="18"/>
        <v>891240</v>
      </c>
      <c r="I157" s="11">
        <f>TRUNC(일위대가목록!G38,0)</f>
        <v>127</v>
      </c>
      <c r="J157" s="11">
        <f t="shared" si="19"/>
        <v>8890</v>
      </c>
      <c r="K157" s="11">
        <f t="shared" si="20"/>
        <v>16891</v>
      </c>
      <c r="L157" s="11">
        <f t="shared" si="21"/>
        <v>1182370</v>
      </c>
      <c r="M157" s="8" t="s">
        <v>341</v>
      </c>
      <c r="N157" s="2" t="s">
        <v>342</v>
      </c>
      <c r="O157" s="2" t="s">
        <v>52</v>
      </c>
      <c r="P157" s="2" t="s">
        <v>52</v>
      </c>
      <c r="Q157" s="2" t="s">
        <v>249</v>
      </c>
      <c r="R157" s="2" t="s">
        <v>64</v>
      </c>
      <c r="S157" s="2" t="s">
        <v>65</v>
      </c>
      <c r="T157" s="2" t="s">
        <v>65</v>
      </c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2" t="s">
        <v>52</v>
      </c>
      <c r="AS157" s="2" t="s">
        <v>52</v>
      </c>
      <c r="AT157" s="3"/>
      <c r="AU157" s="2" t="s">
        <v>343</v>
      </c>
      <c r="AV157" s="3">
        <v>68</v>
      </c>
    </row>
    <row r="158" spans="1:48" ht="30" customHeight="1" x14ac:dyDescent="0.3">
      <c r="A158" s="8" t="s">
        <v>339</v>
      </c>
      <c r="B158" s="8" t="s">
        <v>344</v>
      </c>
      <c r="C158" s="8" t="s">
        <v>80</v>
      </c>
      <c r="D158" s="9">
        <v>73</v>
      </c>
      <c r="E158" s="11">
        <f>TRUNC(일위대가목록!E39,0)</f>
        <v>4032</v>
      </c>
      <c r="F158" s="11">
        <f t="shared" si="17"/>
        <v>294336</v>
      </c>
      <c r="G158" s="11">
        <f>TRUNC(일위대가목록!F39,0)</f>
        <v>16552</v>
      </c>
      <c r="H158" s="11">
        <f t="shared" si="18"/>
        <v>1208296</v>
      </c>
      <c r="I158" s="11">
        <f>TRUNC(일위대가목록!G39,0)</f>
        <v>127</v>
      </c>
      <c r="J158" s="11">
        <f t="shared" si="19"/>
        <v>9271</v>
      </c>
      <c r="K158" s="11">
        <f t="shared" si="20"/>
        <v>20711</v>
      </c>
      <c r="L158" s="11">
        <f t="shared" si="21"/>
        <v>1511903</v>
      </c>
      <c r="M158" s="8" t="s">
        <v>345</v>
      </c>
      <c r="N158" s="2" t="s">
        <v>346</v>
      </c>
      <c r="O158" s="2" t="s">
        <v>52</v>
      </c>
      <c r="P158" s="2" t="s">
        <v>52</v>
      </c>
      <c r="Q158" s="2" t="s">
        <v>249</v>
      </c>
      <c r="R158" s="2" t="s">
        <v>64</v>
      </c>
      <c r="S158" s="2" t="s">
        <v>65</v>
      </c>
      <c r="T158" s="2" t="s">
        <v>65</v>
      </c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2" t="s">
        <v>52</v>
      </c>
      <c r="AS158" s="2" t="s">
        <v>52</v>
      </c>
      <c r="AT158" s="3"/>
      <c r="AU158" s="2" t="s">
        <v>347</v>
      </c>
      <c r="AV158" s="3">
        <v>69</v>
      </c>
    </row>
    <row r="159" spans="1:48" ht="30" customHeight="1" x14ac:dyDescent="0.3">
      <c r="A159" s="8" t="s">
        <v>348</v>
      </c>
      <c r="B159" s="8" t="s">
        <v>349</v>
      </c>
      <c r="C159" s="8" t="s">
        <v>80</v>
      </c>
      <c r="D159" s="9">
        <v>11</v>
      </c>
      <c r="E159" s="11">
        <f>TRUNC(일위대가목록!E40,0)</f>
        <v>9427</v>
      </c>
      <c r="F159" s="11">
        <f t="shared" si="17"/>
        <v>103697</v>
      </c>
      <c r="G159" s="11">
        <f>TRUNC(일위대가목록!F40,0)</f>
        <v>14325</v>
      </c>
      <c r="H159" s="11">
        <f t="shared" si="18"/>
        <v>157575</v>
      </c>
      <c r="I159" s="11">
        <f>TRUNC(일위대가목록!G40,0)</f>
        <v>286</v>
      </c>
      <c r="J159" s="11">
        <f t="shared" si="19"/>
        <v>3146</v>
      </c>
      <c r="K159" s="11">
        <f t="shared" si="20"/>
        <v>24038</v>
      </c>
      <c r="L159" s="11">
        <f t="shared" si="21"/>
        <v>264418</v>
      </c>
      <c r="M159" s="8" t="s">
        <v>350</v>
      </c>
      <c r="N159" s="2" t="s">
        <v>351</v>
      </c>
      <c r="O159" s="2" t="s">
        <v>52</v>
      </c>
      <c r="P159" s="2" t="s">
        <v>52</v>
      </c>
      <c r="Q159" s="2" t="s">
        <v>249</v>
      </c>
      <c r="R159" s="2" t="s">
        <v>64</v>
      </c>
      <c r="S159" s="2" t="s">
        <v>65</v>
      </c>
      <c r="T159" s="2" t="s">
        <v>65</v>
      </c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2" t="s">
        <v>52</v>
      </c>
      <c r="AS159" s="2" t="s">
        <v>52</v>
      </c>
      <c r="AT159" s="3"/>
      <c r="AU159" s="2" t="s">
        <v>352</v>
      </c>
      <c r="AV159" s="3">
        <v>70</v>
      </c>
    </row>
    <row r="160" spans="1:48" ht="30" customHeight="1" x14ac:dyDescent="0.3">
      <c r="A160" s="8" t="s">
        <v>353</v>
      </c>
      <c r="B160" s="8" t="s">
        <v>354</v>
      </c>
      <c r="C160" s="8" t="s">
        <v>80</v>
      </c>
      <c r="D160" s="9">
        <v>11</v>
      </c>
      <c r="E160" s="11">
        <f>TRUNC(일위대가목록!E41,0)</f>
        <v>13933</v>
      </c>
      <c r="F160" s="11">
        <f t="shared" si="17"/>
        <v>153263</v>
      </c>
      <c r="G160" s="11">
        <f>TRUNC(일위대가목록!F41,0)</f>
        <v>26919</v>
      </c>
      <c r="H160" s="11">
        <f t="shared" si="18"/>
        <v>296109</v>
      </c>
      <c r="I160" s="11">
        <f>TRUNC(일위대가목록!G41,0)</f>
        <v>286</v>
      </c>
      <c r="J160" s="11">
        <f t="shared" si="19"/>
        <v>3146</v>
      </c>
      <c r="K160" s="11">
        <f t="shared" si="20"/>
        <v>41138</v>
      </c>
      <c r="L160" s="11">
        <f t="shared" si="21"/>
        <v>452518</v>
      </c>
      <c r="M160" s="8" t="s">
        <v>355</v>
      </c>
      <c r="N160" s="2" t="s">
        <v>356</v>
      </c>
      <c r="O160" s="2" t="s">
        <v>52</v>
      </c>
      <c r="P160" s="2" t="s">
        <v>52</v>
      </c>
      <c r="Q160" s="2" t="s">
        <v>249</v>
      </c>
      <c r="R160" s="2" t="s">
        <v>64</v>
      </c>
      <c r="S160" s="2" t="s">
        <v>65</v>
      </c>
      <c r="T160" s="2" t="s">
        <v>65</v>
      </c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2" t="s">
        <v>52</v>
      </c>
      <c r="AS160" s="2" t="s">
        <v>52</v>
      </c>
      <c r="AT160" s="3"/>
      <c r="AU160" s="2" t="s">
        <v>357</v>
      </c>
      <c r="AV160" s="3">
        <v>71</v>
      </c>
    </row>
    <row r="161" spans="1:48" ht="30" customHeight="1" x14ac:dyDescent="0.3">
      <c r="A161" s="8" t="s">
        <v>358</v>
      </c>
      <c r="B161" s="8" t="s">
        <v>359</v>
      </c>
      <c r="C161" s="8" t="s">
        <v>80</v>
      </c>
      <c r="D161" s="9">
        <v>2.7</v>
      </c>
      <c r="E161" s="11">
        <f>TRUNC(일위대가목록!E42,0)</f>
        <v>28232</v>
      </c>
      <c r="F161" s="11">
        <f t="shared" si="17"/>
        <v>76226</v>
      </c>
      <c r="G161" s="11">
        <f>TRUNC(일위대가목록!F42,0)</f>
        <v>6067</v>
      </c>
      <c r="H161" s="11">
        <f t="shared" si="18"/>
        <v>16380</v>
      </c>
      <c r="I161" s="11">
        <f>TRUNC(일위대가목록!G42,0)</f>
        <v>0</v>
      </c>
      <c r="J161" s="11">
        <f t="shared" si="19"/>
        <v>0</v>
      </c>
      <c r="K161" s="11">
        <f t="shared" si="20"/>
        <v>34299</v>
      </c>
      <c r="L161" s="11">
        <f t="shared" si="21"/>
        <v>92606</v>
      </c>
      <c r="M161" s="8" t="s">
        <v>360</v>
      </c>
      <c r="N161" s="2" t="s">
        <v>361</v>
      </c>
      <c r="O161" s="2" t="s">
        <v>52</v>
      </c>
      <c r="P161" s="2" t="s">
        <v>52</v>
      </c>
      <c r="Q161" s="2" t="s">
        <v>249</v>
      </c>
      <c r="R161" s="2" t="s">
        <v>64</v>
      </c>
      <c r="S161" s="2" t="s">
        <v>65</v>
      </c>
      <c r="T161" s="2" t="s">
        <v>65</v>
      </c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2" t="s">
        <v>52</v>
      </c>
      <c r="AS161" s="2" t="s">
        <v>52</v>
      </c>
      <c r="AT161" s="3"/>
      <c r="AU161" s="2" t="s">
        <v>362</v>
      </c>
      <c r="AV161" s="3">
        <v>72</v>
      </c>
    </row>
    <row r="162" spans="1:48" ht="30" customHeight="1" x14ac:dyDescent="0.3">
      <c r="A162" s="8" t="s">
        <v>363</v>
      </c>
      <c r="B162" s="8" t="s">
        <v>364</v>
      </c>
      <c r="C162" s="8" t="s">
        <v>80</v>
      </c>
      <c r="D162" s="9">
        <v>3.9</v>
      </c>
      <c r="E162" s="11">
        <f>TRUNC(일위대가목록!E43,0)</f>
        <v>8943</v>
      </c>
      <c r="F162" s="11">
        <f t="shared" si="17"/>
        <v>34877</v>
      </c>
      <c r="G162" s="11">
        <f>TRUNC(일위대가목록!F43,0)</f>
        <v>2485</v>
      </c>
      <c r="H162" s="11">
        <f t="shared" si="18"/>
        <v>9691</v>
      </c>
      <c r="I162" s="11">
        <f>TRUNC(일위대가목록!G43,0)</f>
        <v>0</v>
      </c>
      <c r="J162" s="11">
        <f t="shared" si="19"/>
        <v>0</v>
      </c>
      <c r="K162" s="11">
        <f t="shared" si="20"/>
        <v>11428</v>
      </c>
      <c r="L162" s="11">
        <f t="shared" si="21"/>
        <v>44568</v>
      </c>
      <c r="M162" s="8" t="s">
        <v>365</v>
      </c>
      <c r="N162" s="2" t="s">
        <v>366</v>
      </c>
      <c r="O162" s="2" t="s">
        <v>52</v>
      </c>
      <c r="P162" s="2" t="s">
        <v>52</v>
      </c>
      <c r="Q162" s="2" t="s">
        <v>249</v>
      </c>
      <c r="R162" s="2" t="s">
        <v>64</v>
      </c>
      <c r="S162" s="2" t="s">
        <v>65</v>
      </c>
      <c r="T162" s="2" t="s">
        <v>65</v>
      </c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2" t="s">
        <v>52</v>
      </c>
      <c r="AS162" s="2" t="s">
        <v>52</v>
      </c>
      <c r="AT162" s="3"/>
      <c r="AU162" s="2" t="s">
        <v>367</v>
      </c>
      <c r="AV162" s="3">
        <v>73</v>
      </c>
    </row>
    <row r="163" spans="1:48" ht="30" customHeight="1" x14ac:dyDescent="0.3">
      <c r="A163" s="8" t="s">
        <v>368</v>
      </c>
      <c r="B163" s="8" t="s">
        <v>369</v>
      </c>
      <c r="C163" s="8" t="s">
        <v>80</v>
      </c>
      <c r="D163" s="9">
        <v>92</v>
      </c>
      <c r="E163" s="11">
        <f>TRUNC(일위대가목록!E44,0)</f>
        <v>361</v>
      </c>
      <c r="F163" s="11">
        <f t="shared" si="17"/>
        <v>33212</v>
      </c>
      <c r="G163" s="11">
        <f>TRUNC(일위대가목록!F44,0)</f>
        <v>1172</v>
      </c>
      <c r="H163" s="11">
        <f t="shared" si="18"/>
        <v>107824</v>
      </c>
      <c r="I163" s="11">
        <f>TRUNC(일위대가목록!G44,0)</f>
        <v>0</v>
      </c>
      <c r="J163" s="11">
        <f t="shared" si="19"/>
        <v>0</v>
      </c>
      <c r="K163" s="11">
        <f t="shared" si="20"/>
        <v>1533</v>
      </c>
      <c r="L163" s="11">
        <f t="shared" si="21"/>
        <v>141036</v>
      </c>
      <c r="M163" s="8" t="s">
        <v>370</v>
      </c>
      <c r="N163" s="2" t="s">
        <v>371</v>
      </c>
      <c r="O163" s="2" t="s">
        <v>52</v>
      </c>
      <c r="P163" s="2" t="s">
        <v>52</v>
      </c>
      <c r="Q163" s="2" t="s">
        <v>249</v>
      </c>
      <c r="R163" s="2" t="s">
        <v>64</v>
      </c>
      <c r="S163" s="2" t="s">
        <v>65</v>
      </c>
      <c r="T163" s="2" t="s">
        <v>65</v>
      </c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2" t="s">
        <v>52</v>
      </c>
      <c r="AS163" s="2" t="s">
        <v>52</v>
      </c>
      <c r="AT163" s="3"/>
      <c r="AU163" s="2" t="s">
        <v>372</v>
      </c>
      <c r="AV163" s="3">
        <v>74</v>
      </c>
    </row>
    <row r="164" spans="1:48" ht="30" customHeight="1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48" ht="30" customHeight="1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48" ht="30" customHeight="1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48" ht="30" customHeigh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48" ht="30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48" ht="30" customHeigh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48" ht="30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48" ht="30" customHeight="1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48" ht="30" customHeight="1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48" ht="30" customHeigh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48" ht="30" customHeigh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48" ht="30" customHeigh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48" ht="30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48" ht="30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48" ht="30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48" ht="30" customHeight="1" x14ac:dyDescent="0.3">
      <c r="A179" s="8" t="s">
        <v>98</v>
      </c>
      <c r="B179" s="9"/>
      <c r="C179" s="9"/>
      <c r="D179" s="9"/>
      <c r="E179" s="9"/>
      <c r="F179" s="11">
        <f>SUM(F137:F178)</f>
        <v>31125908</v>
      </c>
      <c r="G179" s="9"/>
      <c r="H179" s="11">
        <f>SUM(H137:H178)</f>
        <v>25804207</v>
      </c>
      <c r="I179" s="9"/>
      <c r="J179" s="11">
        <f>SUM(J137:J178)</f>
        <v>702320</v>
      </c>
      <c r="K179" s="9"/>
      <c r="L179" s="11">
        <f>SUM(L137:L178)</f>
        <v>57632435</v>
      </c>
      <c r="M179" s="9"/>
      <c r="N179" t="s">
        <v>99</v>
      </c>
    </row>
    <row r="180" spans="1:48" ht="30" customHeight="1" x14ac:dyDescent="0.3">
      <c r="A180" s="8" t="s">
        <v>373</v>
      </c>
      <c r="B180" s="8" t="s">
        <v>52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3"/>
      <c r="O180" s="3"/>
      <c r="P180" s="3"/>
      <c r="Q180" s="2" t="s">
        <v>374</v>
      </c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 ht="30" customHeight="1" x14ac:dyDescent="0.3">
      <c r="A181" s="8" t="s">
        <v>375</v>
      </c>
      <c r="B181" s="8" t="s">
        <v>376</v>
      </c>
      <c r="C181" s="8" t="s">
        <v>196</v>
      </c>
      <c r="D181" s="9">
        <v>70</v>
      </c>
      <c r="E181" s="11">
        <f>TRUNC(일위대가목록!E45,0)</f>
        <v>565</v>
      </c>
      <c r="F181" s="11">
        <f>TRUNC(E181*D181, 0)</f>
        <v>39550</v>
      </c>
      <c r="G181" s="11">
        <f>TRUNC(일위대가목록!F45,0)</f>
        <v>4696</v>
      </c>
      <c r="H181" s="11">
        <f>TRUNC(G181*D181, 0)</f>
        <v>328720</v>
      </c>
      <c r="I181" s="11">
        <f>TRUNC(일위대가목록!G45,0)</f>
        <v>0</v>
      </c>
      <c r="J181" s="11">
        <f>TRUNC(I181*D181, 0)</f>
        <v>0</v>
      </c>
      <c r="K181" s="11">
        <f t="shared" ref="K181:L183" si="22">TRUNC(E181+G181+I181, 0)</f>
        <v>5261</v>
      </c>
      <c r="L181" s="11">
        <f t="shared" si="22"/>
        <v>368270</v>
      </c>
      <c r="M181" s="8" t="s">
        <v>377</v>
      </c>
      <c r="N181" s="2" t="s">
        <v>378</v>
      </c>
      <c r="O181" s="2" t="s">
        <v>52</v>
      </c>
      <c r="P181" s="2" t="s">
        <v>52</v>
      </c>
      <c r="Q181" s="2" t="s">
        <v>374</v>
      </c>
      <c r="R181" s="2" t="s">
        <v>64</v>
      </c>
      <c r="S181" s="2" t="s">
        <v>65</v>
      </c>
      <c r="T181" s="2" t="s">
        <v>65</v>
      </c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2" t="s">
        <v>52</v>
      </c>
      <c r="AS181" s="2" t="s">
        <v>52</v>
      </c>
      <c r="AT181" s="3"/>
      <c r="AU181" s="2" t="s">
        <v>379</v>
      </c>
      <c r="AV181" s="3">
        <v>76</v>
      </c>
    </row>
    <row r="182" spans="1:48" ht="30" customHeight="1" x14ac:dyDescent="0.3">
      <c r="A182" s="8" t="s">
        <v>380</v>
      </c>
      <c r="B182" s="8" t="s">
        <v>381</v>
      </c>
      <c r="C182" s="8" t="s">
        <v>80</v>
      </c>
      <c r="D182" s="9">
        <v>4.0999999999999996</v>
      </c>
      <c r="E182" s="11">
        <f>TRUNC(일위대가목록!E46,0)</f>
        <v>2267</v>
      </c>
      <c r="F182" s="11">
        <f>TRUNC(E182*D182, 0)</f>
        <v>9294</v>
      </c>
      <c r="G182" s="11">
        <f>TRUNC(일위대가목록!F46,0)</f>
        <v>18718</v>
      </c>
      <c r="H182" s="11">
        <f>TRUNC(G182*D182, 0)</f>
        <v>76743</v>
      </c>
      <c r="I182" s="11">
        <f>TRUNC(일위대가목록!G46,0)</f>
        <v>561</v>
      </c>
      <c r="J182" s="11">
        <f>TRUNC(I182*D182, 0)</f>
        <v>2300</v>
      </c>
      <c r="K182" s="11">
        <f t="shared" si="22"/>
        <v>21546</v>
      </c>
      <c r="L182" s="11">
        <f t="shared" si="22"/>
        <v>88337</v>
      </c>
      <c r="M182" s="8" t="s">
        <v>382</v>
      </c>
      <c r="N182" s="2" t="s">
        <v>383</v>
      </c>
      <c r="O182" s="2" t="s">
        <v>52</v>
      </c>
      <c r="P182" s="2" t="s">
        <v>52</v>
      </c>
      <c r="Q182" s="2" t="s">
        <v>374</v>
      </c>
      <c r="R182" s="2" t="s">
        <v>64</v>
      </c>
      <c r="S182" s="2" t="s">
        <v>65</v>
      </c>
      <c r="T182" s="2" t="s">
        <v>65</v>
      </c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2" t="s">
        <v>52</v>
      </c>
      <c r="AS182" s="2" t="s">
        <v>52</v>
      </c>
      <c r="AT182" s="3"/>
      <c r="AU182" s="2" t="s">
        <v>384</v>
      </c>
      <c r="AV182" s="3">
        <v>77</v>
      </c>
    </row>
    <row r="183" spans="1:48" ht="30" customHeight="1" x14ac:dyDescent="0.3">
      <c r="A183" s="8" t="s">
        <v>380</v>
      </c>
      <c r="B183" s="8" t="s">
        <v>385</v>
      </c>
      <c r="C183" s="8" t="s">
        <v>80</v>
      </c>
      <c r="D183" s="9">
        <v>13</v>
      </c>
      <c r="E183" s="11">
        <f>TRUNC(일위대가목록!E47,0)</f>
        <v>1334</v>
      </c>
      <c r="F183" s="11">
        <f>TRUNC(E183*D183, 0)</f>
        <v>17342</v>
      </c>
      <c r="G183" s="11">
        <f>TRUNC(일위대가목록!F47,0)</f>
        <v>14692</v>
      </c>
      <c r="H183" s="11">
        <f>TRUNC(G183*D183, 0)</f>
        <v>190996</v>
      </c>
      <c r="I183" s="11">
        <f>TRUNC(일위대가목록!G47,0)</f>
        <v>440</v>
      </c>
      <c r="J183" s="11">
        <f>TRUNC(I183*D183, 0)</f>
        <v>5720</v>
      </c>
      <c r="K183" s="11">
        <f t="shared" si="22"/>
        <v>16466</v>
      </c>
      <c r="L183" s="11">
        <f t="shared" si="22"/>
        <v>214058</v>
      </c>
      <c r="M183" s="8" t="s">
        <v>386</v>
      </c>
      <c r="N183" s="2" t="s">
        <v>387</v>
      </c>
      <c r="O183" s="2" t="s">
        <v>52</v>
      </c>
      <c r="P183" s="2" t="s">
        <v>52</v>
      </c>
      <c r="Q183" s="2" t="s">
        <v>374</v>
      </c>
      <c r="R183" s="2" t="s">
        <v>64</v>
      </c>
      <c r="S183" s="2" t="s">
        <v>65</v>
      </c>
      <c r="T183" s="2" t="s">
        <v>65</v>
      </c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2" t="s">
        <v>52</v>
      </c>
      <c r="AS183" s="2" t="s">
        <v>52</v>
      </c>
      <c r="AT183" s="3"/>
      <c r="AU183" s="2" t="s">
        <v>388</v>
      </c>
      <c r="AV183" s="3">
        <v>78</v>
      </c>
    </row>
    <row r="184" spans="1:48" ht="30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48" ht="30" customHeigh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48" ht="30" customHeigh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48" ht="30" customHeight="1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48" ht="30" customHeight="1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48" ht="30" customHeight="1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48" ht="30" customHeight="1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48" ht="30" customHeight="1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48" ht="30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48" ht="30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48" ht="30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48" ht="30" customHeight="1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48" ht="30" customHeight="1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48" ht="30" customHeight="1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48" ht="30" customHeigh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48" ht="30" customHeight="1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48" ht="30" customHeight="1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48" ht="30" customHeight="1" x14ac:dyDescent="0.3">
      <c r="A201" s="8" t="s">
        <v>98</v>
      </c>
      <c r="B201" s="9"/>
      <c r="C201" s="9"/>
      <c r="D201" s="9"/>
      <c r="E201" s="9"/>
      <c r="F201" s="11">
        <f>SUM(F181:F200)</f>
        <v>66186</v>
      </c>
      <c r="G201" s="9"/>
      <c r="H201" s="11">
        <f>SUM(H181:H200)</f>
        <v>596459</v>
      </c>
      <c r="I201" s="9"/>
      <c r="J201" s="11">
        <f>SUM(J181:J200)</f>
        <v>8020</v>
      </c>
      <c r="K201" s="9"/>
      <c r="L201" s="11">
        <f>SUM(L181:L200)</f>
        <v>670665</v>
      </c>
      <c r="M201" s="9"/>
      <c r="N201" t="s">
        <v>99</v>
      </c>
    </row>
    <row r="202" spans="1:48" ht="30" customHeight="1" x14ac:dyDescent="0.3">
      <c r="A202" s="8" t="s">
        <v>389</v>
      </c>
      <c r="B202" s="8" t="s">
        <v>52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3"/>
      <c r="O202" s="3"/>
      <c r="P202" s="3"/>
      <c r="Q202" s="2" t="s">
        <v>390</v>
      </c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 ht="30" customHeight="1" x14ac:dyDescent="0.3">
      <c r="A203" s="8" t="s">
        <v>391</v>
      </c>
      <c r="B203" s="8" t="s">
        <v>392</v>
      </c>
      <c r="C203" s="8" t="s">
        <v>80</v>
      </c>
      <c r="D203" s="9">
        <v>3.9</v>
      </c>
      <c r="E203" s="11">
        <f>TRUNC(단가대비표!O126,0)</f>
        <v>110000</v>
      </c>
      <c r="F203" s="11">
        <f t="shared" ref="F203:F210" si="23">TRUNC(E203*D203, 0)</f>
        <v>429000</v>
      </c>
      <c r="G203" s="11">
        <f>TRUNC(단가대비표!P126,0)</f>
        <v>0</v>
      </c>
      <c r="H203" s="11">
        <f t="shared" ref="H203:H210" si="24">TRUNC(G203*D203, 0)</f>
        <v>0</v>
      </c>
      <c r="I203" s="11">
        <f>TRUNC(단가대비표!V126,0)</f>
        <v>0</v>
      </c>
      <c r="J203" s="11">
        <f t="shared" ref="J203:J210" si="25">TRUNC(I203*D203, 0)</f>
        <v>0</v>
      </c>
      <c r="K203" s="11">
        <f t="shared" ref="K203:L210" si="26">TRUNC(E203+G203+I203, 0)</f>
        <v>110000</v>
      </c>
      <c r="L203" s="11">
        <f t="shared" si="26"/>
        <v>429000</v>
      </c>
      <c r="M203" s="8" t="s">
        <v>265</v>
      </c>
      <c r="N203" s="2" t="s">
        <v>393</v>
      </c>
      <c r="O203" s="2" t="s">
        <v>52</v>
      </c>
      <c r="P203" s="2" t="s">
        <v>52</v>
      </c>
      <c r="Q203" s="2" t="s">
        <v>390</v>
      </c>
      <c r="R203" s="2" t="s">
        <v>65</v>
      </c>
      <c r="S203" s="2" t="s">
        <v>65</v>
      </c>
      <c r="T203" s="2" t="s">
        <v>64</v>
      </c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2" t="s">
        <v>52</v>
      </c>
      <c r="AS203" s="2" t="s">
        <v>52</v>
      </c>
      <c r="AT203" s="3"/>
      <c r="AU203" s="2" t="s">
        <v>394</v>
      </c>
      <c r="AV203" s="3">
        <v>80</v>
      </c>
    </row>
    <row r="204" spans="1:48" ht="30" customHeight="1" x14ac:dyDescent="0.3">
      <c r="A204" s="8" t="s">
        <v>395</v>
      </c>
      <c r="B204" s="8" t="s">
        <v>396</v>
      </c>
      <c r="C204" s="8" t="s">
        <v>196</v>
      </c>
      <c r="D204" s="9">
        <v>1000</v>
      </c>
      <c r="E204" s="11">
        <f>TRUNC(일위대가목록!E48,0)</f>
        <v>4343</v>
      </c>
      <c r="F204" s="11">
        <f t="shared" si="23"/>
        <v>4343000</v>
      </c>
      <c r="G204" s="11">
        <f>TRUNC(일위대가목록!F48,0)</f>
        <v>4315</v>
      </c>
      <c r="H204" s="11">
        <f t="shared" si="24"/>
        <v>4315000</v>
      </c>
      <c r="I204" s="11">
        <f>TRUNC(일위대가목록!G48,0)</f>
        <v>133</v>
      </c>
      <c r="J204" s="11">
        <f t="shared" si="25"/>
        <v>133000</v>
      </c>
      <c r="K204" s="11">
        <f t="shared" si="26"/>
        <v>8791</v>
      </c>
      <c r="L204" s="11">
        <f t="shared" si="26"/>
        <v>8791000</v>
      </c>
      <c r="M204" s="8" t="s">
        <v>397</v>
      </c>
      <c r="N204" s="2" t="s">
        <v>398</v>
      </c>
      <c r="O204" s="2" t="s">
        <v>52</v>
      </c>
      <c r="P204" s="2" t="s">
        <v>52</v>
      </c>
      <c r="Q204" s="2" t="s">
        <v>390</v>
      </c>
      <c r="R204" s="2" t="s">
        <v>64</v>
      </c>
      <c r="S204" s="2" t="s">
        <v>65</v>
      </c>
      <c r="T204" s="2" t="s">
        <v>65</v>
      </c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2" t="s">
        <v>52</v>
      </c>
      <c r="AS204" s="2" t="s">
        <v>52</v>
      </c>
      <c r="AT204" s="3"/>
      <c r="AU204" s="2" t="s">
        <v>399</v>
      </c>
      <c r="AV204" s="3">
        <v>81</v>
      </c>
    </row>
    <row r="205" spans="1:48" ht="30" customHeight="1" x14ac:dyDescent="0.3">
      <c r="A205" s="8" t="s">
        <v>395</v>
      </c>
      <c r="B205" s="8" t="s">
        <v>400</v>
      </c>
      <c r="C205" s="8" t="s">
        <v>196</v>
      </c>
      <c r="D205" s="9">
        <v>200</v>
      </c>
      <c r="E205" s="11">
        <f>TRUNC(일위대가목록!E49,0)</f>
        <v>12835</v>
      </c>
      <c r="F205" s="11">
        <f t="shared" si="23"/>
        <v>2567000</v>
      </c>
      <c r="G205" s="11">
        <f>TRUNC(일위대가목록!F49,0)</f>
        <v>12299</v>
      </c>
      <c r="H205" s="11">
        <f t="shared" si="24"/>
        <v>2459800</v>
      </c>
      <c r="I205" s="11">
        <f>TRUNC(일위대가목록!G49,0)</f>
        <v>380</v>
      </c>
      <c r="J205" s="11">
        <f t="shared" si="25"/>
        <v>76000</v>
      </c>
      <c r="K205" s="11">
        <f t="shared" si="26"/>
        <v>25514</v>
      </c>
      <c r="L205" s="11">
        <f t="shared" si="26"/>
        <v>5102800</v>
      </c>
      <c r="M205" s="8" t="s">
        <v>401</v>
      </c>
      <c r="N205" s="2" t="s">
        <v>402</v>
      </c>
      <c r="O205" s="2" t="s">
        <v>52</v>
      </c>
      <c r="P205" s="2" t="s">
        <v>52</v>
      </c>
      <c r="Q205" s="2" t="s">
        <v>390</v>
      </c>
      <c r="R205" s="2" t="s">
        <v>64</v>
      </c>
      <c r="S205" s="2" t="s">
        <v>65</v>
      </c>
      <c r="T205" s="2" t="s">
        <v>65</v>
      </c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2" t="s">
        <v>52</v>
      </c>
      <c r="AS205" s="2" t="s">
        <v>52</v>
      </c>
      <c r="AT205" s="3"/>
      <c r="AU205" s="2" t="s">
        <v>403</v>
      </c>
      <c r="AV205" s="3">
        <v>82</v>
      </c>
    </row>
    <row r="206" spans="1:48" ht="30" customHeight="1" x14ac:dyDescent="0.3">
      <c r="A206" s="8" t="s">
        <v>404</v>
      </c>
      <c r="B206" s="8" t="s">
        <v>405</v>
      </c>
      <c r="C206" s="8" t="s">
        <v>196</v>
      </c>
      <c r="D206" s="9">
        <v>46</v>
      </c>
      <c r="E206" s="11">
        <f>TRUNC(일위대가목록!E50,0)</f>
        <v>5278</v>
      </c>
      <c r="F206" s="11">
        <f t="shared" si="23"/>
        <v>242788</v>
      </c>
      <c r="G206" s="11">
        <f>TRUNC(일위대가목록!F50,0)</f>
        <v>5245</v>
      </c>
      <c r="H206" s="11">
        <f t="shared" si="24"/>
        <v>241270</v>
      </c>
      <c r="I206" s="11">
        <f>TRUNC(일위대가목록!G50,0)</f>
        <v>162</v>
      </c>
      <c r="J206" s="11">
        <f t="shared" si="25"/>
        <v>7452</v>
      </c>
      <c r="K206" s="11">
        <f t="shared" si="26"/>
        <v>10685</v>
      </c>
      <c r="L206" s="11">
        <f t="shared" si="26"/>
        <v>491510</v>
      </c>
      <c r="M206" s="8" t="s">
        <v>406</v>
      </c>
      <c r="N206" s="2" t="s">
        <v>407</v>
      </c>
      <c r="O206" s="2" t="s">
        <v>52</v>
      </c>
      <c r="P206" s="2" t="s">
        <v>52</v>
      </c>
      <c r="Q206" s="2" t="s">
        <v>390</v>
      </c>
      <c r="R206" s="2" t="s">
        <v>64</v>
      </c>
      <c r="S206" s="2" t="s">
        <v>65</v>
      </c>
      <c r="T206" s="2" t="s">
        <v>65</v>
      </c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2" t="s">
        <v>52</v>
      </c>
      <c r="AS206" s="2" t="s">
        <v>52</v>
      </c>
      <c r="AT206" s="3"/>
      <c r="AU206" s="2" t="s">
        <v>408</v>
      </c>
      <c r="AV206" s="3">
        <v>83</v>
      </c>
    </row>
    <row r="207" spans="1:48" ht="30" customHeight="1" x14ac:dyDescent="0.3">
      <c r="A207" s="8" t="s">
        <v>404</v>
      </c>
      <c r="B207" s="8" t="s">
        <v>409</v>
      </c>
      <c r="C207" s="8" t="s">
        <v>196</v>
      </c>
      <c r="D207" s="9">
        <v>16</v>
      </c>
      <c r="E207" s="11">
        <f>TRUNC(일위대가목록!E51,0)</f>
        <v>6659</v>
      </c>
      <c r="F207" s="11">
        <f t="shared" si="23"/>
        <v>106544</v>
      </c>
      <c r="G207" s="11">
        <f>TRUNC(일위대가목록!F51,0)</f>
        <v>6640</v>
      </c>
      <c r="H207" s="11">
        <f t="shared" si="24"/>
        <v>106240</v>
      </c>
      <c r="I207" s="11">
        <f>TRUNC(일위대가목록!G51,0)</f>
        <v>205</v>
      </c>
      <c r="J207" s="11">
        <f t="shared" si="25"/>
        <v>3280</v>
      </c>
      <c r="K207" s="11">
        <f t="shared" si="26"/>
        <v>13504</v>
      </c>
      <c r="L207" s="11">
        <f t="shared" si="26"/>
        <v>216064</v>
      </c>
      <c r="M207" s="8" t="s">
        <v>410</v>
      </c>
      <c r="N207" s="2" t="s">
        <v>411</v>
      </c>
      <c r="O207" s="2" t="s">
        <v>52</v>
      </c>
      <c r="P207" s="2" t="s">
        <v>52</v>
      </c>
      <c r="Q207" s="2" t="s">
        <v>390</v>
      </c>
      <c r="R207" s="2" t="s">
        <v>64</v>
      </c>
      <c r="S207" s="2" t="s">
        <v>65</v>
      </c>
      <c r="T207" s="2" t="s">
        <v>65</v>
      </c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2" t="s">
        <v>52</v>
      </c>
      <c r="AS207" s="2" t="s">
        <v>52</v>
      </c>
      <c r="AT207" s="3"/>
      <c r="AU207" s="2" t="s">
        <v>412</v>
      </c>
      <c r="AV207" s="3">
        <v>220</v>
      </c>
    </row>
    <row r="208" spans="1:48" ht="30" customHeight="1" x14ac:dyDescent="0.3">
      <c r="A208" s="8" t="s">
        <v>413</v>
      </c>
      <c r="B208" s="8" t="s">
        <v>414</v>
      </c>
      <c r="C208" s="8" t="s">
        <v>80</v>
      </c>
      <c r="D208" s="9">
        <v>73</v>
      </c>
      <c r="E208" s="11">
        <f>TRUNC(일위대가목록!E52,0)</f>
        <v>5777</v>
      </c>
      <c r="F208" s="11">
        <f t="shared" si="23"/>
        <v>421721</v>
      </c>
      <c r="G208" s="11">
        <f>TRUNC(일위대가목록!F52,0)</f>
        <v>9433</v>
      </c>
      <c r="H208" s="11">
        <f t="shared" si="24"/>
        <v>688609</v>
      </c>
      <c r="I208" s="11">
        <f>TRUNC(일위대가목록!G52,0)</f>
        <v>565</v>
      </c>
      <c r="J208" s="11">
        <f t="shared" si="25"/>
        <v>41245</v>
      </c>
      <c r="K208" s="11">
        <f t="shared" si="26"/>
        <v>15775</v>
      </c>
      <c r="L208" s="11">
        <f t="shared" si="26"/>
        <v>1151575</v>
      </c>
      <c r="M208" s="8" t="s">
        <v>415</v>
      </c>
      <c r="N208" s="2" t="s">
        <v>416</v>
      </c>
      <c r="O208" s="2" t="s">
        <v>52</v>
      </c>
      <c r="P208" s="2" t="s">
        <v>52</v>
      </c>
      <c r="Q208" s="2" t="s">
        <v>390</v>
      </c>
      <c r="R208" s="2" t="s">
        <v>64</v>
      </c>
      <c r="S208" s="2" t="s">
        <v>65</v>
      </c>
      <c r="T208" s="2" t="s">
        <v>65</v>
      </c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2" t="s">
        <v>52</v>
      </c>
      <c r="AS208" s="2" t="s">
        <v>52</v>
      </c>
      <c r="AT208" s="3"/>
      <c r="AU208" s="2" t="s">
        <v>417</v>
      </c>
      <c r="AV208" s="3">
        <v>84</v>
      </c>
    </row>
    <row r="209" spans="1:48" ht="30" customHeight="1" x14ac:dyDescent="0.3">
      <c r="A209" s="8" t="s">
        <v>413</v>
      </c>
      <c r="B209" s="8" t="s">
        <v>418</v>
      </c>
      <c r="C209" s="8" t="s">
        <v>80</v>
      </c>
      <c r="D209" s="9">
        <v>4.0999999999999996</v>
      </c>
      <c r="E209" s="11">
        <f>TRUNC(일위대가목록!E53,0)</f>
        <v>6417</v>
      </c>
      <c r="F209" s="11">
        <f t="shared" si="23"/>
        <v>26309</v>
      </c>
      <c r="G209" s="11">
        <f>TRUNC(일위대가목록!F53,0)</f>
        <v>9433</v>
      </c>
      <c r="H209" s="11">
        <f t="shared" si="24"/>
        <v>38675</v>
      </c>
      <c r="I209" s="11">
        <f>TRUNC(일위대가목록!G53,0)</f>
        <v>565</v>
      </c>
      <c r="J209" s="11">
        <f t="shared" si="25"/>
        <v>2316</v>
      </c>
      <c r="K209" s="11">
        <f t="shared" si="26"/>
        <v>16415</v>
      </c>
      <c r="L209" s="11">
        <f t="shared" si="26"/>
        <v>67300</v>
      </c>
      <c r="M209" s="8" t="s">
        <v>419</v>
      </c>
      <c r="N209" s="2" t="s">
        <v>420</v>
      </c>
      <c r="O209" s="2" t="s">
        <v>52</v>
      </c>
      <c r="P209" s="2" t="s">
        <v>52</v>
      </c>
      <c r="Q209" s="2" t="s">
        <v>390</v>
      </c>
      <c r="R209" s="2" t="s">
        <v>64</v>
      </c>
      <c r="S209" s="2" t="s">
        <v>65</v>
      </c>
      <c r="T209" s="2" t="s">
        <v>65</v>
      </c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2" t="s">
        <v>52</v>
      </c>
      <c r="AS209" s="2" t="s">
        <v>52</v>
      </c>
      <c r="AT209" s="3"/>
      <c r="AU209" s="2" t="s">
        <v>421</v>
      </c>
      <c r="AV209" s="3">
        <v>85</v>
      </c>
    </row>
    <row r="210" spans="1:48" ht="30" customHeight="1" x14ac:dyDescent="0.3">
      <c r="A210" s="8" t="s">
        <v>422</v>
      </c>
      <c r="B210" s="8" t="s">
        <v>423</v>
      </c>
      <c r="C210" s="8" t="s">
        <v>196</v>
      </c>
      <c r="D210" s="9">
        <v>8.6</v>
      </c>
      <c r="E210" s="11">
        <f>TRUNC(일위대가목록!E54,0)</f>
        <v>2182</v>
      </c>
      <c r="F210" s="11">
        <f t="shared" si="23"/>
        <v>18765</v>
      </c>
      <c r="G210" s="11">
        <f>TRUNC(일위대가목록!F54,0)</f>
        <v>7218</v>
      </c>
      <c r="H210" s="11">
        <f t="shared" si="24"/>
        <v>62074</v>
      </c>
      <c r="I210" s="11">
        <f>TRUNC(일위대가목록!G54,0)</f>
        <v>288</v>
      </c>
      <c r="J210" s="11">
        <f t="shared" si="25"/>
        <v>2476</v>
      </c>
      <c r="K210" s="11">
        <f t="shared" si="26"/>
        <v>9688</v>
      </c>
      <c r="L210" s="11">
        <f t="shared" si="26"/>
        <v>83315</v>
      </c>
      <c r="M210" s="8" t="s">
        <v>424</v>
      </c>
      <c r="N210" s="2" t="s">
        <v>425</v>
      </c>
      <c r="O210" s="2" t="s">
        <v>52</v>
      </c>
      <c r="P210" s="2" t="s">
        <v>52</v>
      </c>
      <c r="Q210" s="2" t="s">
        <v>390</v>
      </c>
      <c r="R210" s="2" t="s">
        <v>64</v>
      </c>
      <c r="S210" s="2" t="s">
        <v>65</v>
      </c>
      <c r="T210" s="2" t="s">
        <v>65</v>
      </c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2" t="s">
        <v>52</v>
      </c>
      <c r="AS210" s="2" t="s">
        <v>52</v>
      </c>
      <c r="AT210" s="3"/>
      <c r="AU210" s="2" t="s">
        <v>426</v>
      </c>
      <c r="AV210" s="3">
        <v>86</v>
      </c>
    </row>
    <row r="211" spans="1:48" ht="30" customHeight="1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48" ht="30" customHeight="1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48" ht="30" customHeight="1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48" ht="30" customHeigh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48" ht="30" customHeigh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48" ht="30" customHeigh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48" ht="30" customHeigh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48" ht="30" customHeigh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48" ht="30" customHeight="1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48" ht="30" customHeight="1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48" ht="30" customHeight="1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48" ht="30" customHeight="1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48" ht="30" customHeight="1" x14ac:dyDescent="0.3">
      <c r="A223" s="8" t="s">
        <v>98</v>
      </c>
      <c r="B223" s="9"/>
      <c r="C223" s="9"/>
      <c r="D223" s="9"/>
      <c r="E223" s="9"/>
      <c r="F223" s="11">
        <f>SUM(F203:F222)</f>
        <v>8155127</v>
      </c>
      <c r="G223" s="9"/>
      <c r="H223" s="11">
        <f>SUM(H203:H222)</f>
        <v>7911668</v>
      </c>
      <c r="I223" s="9"/>
      <c r="J223" s="11">
        <f>SUM(J203:J222)</f>
        <v>265769</v>
      </c>
      <c r="K223" s="9"/>
      <c r="L223" s="11">
        <f>SUM(L203:L222)</f>
        <v>16332564</v>
      </c>
      <c r="M223" s="9"/>
      <c r="N223" t="s">
        <v>99</v>
      </c>
    </row>
    <row r="224" spans="1:48" ht="30" customHeight="1" x14ac:dyDescent="0.3">
      <c r="A224" s="8" t="s">
        <v>427</v>
      </c>
      <c r="B224" s="8" t="s">
        <v>52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3"/>
      <c r="O224" s="3"/>
      <c r="P224" s="3"/>
      <c r="Q224" s="2" t="s">
        <v>428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 spans="1:48" ht="30" customHeight="1" x14ac:dyDescent="0.3">
      <c r="A225" s="8" t="s">
        <v>429</v>
      </c>
      <c r="B225" s="8" t="s">
        <v>430</v>
      </c>
      <c r="C225" s="8" t="s">
        <v>80</v>
      </c>
      <c r="D225" s="9">
        <v>2.7</v>
      </c>
      <c r="E225" s="11">
        <f>TRUNC(일위대가목록!E55,0)</f>
        <v>818</v>
      </c>
      <c r="F225" s="11">
        <f>TRUNC(E225*D225, 0)</f>
        <v>2208</v>
      </c>
      <c r="G225" s="11">
        <f>TRUNC(일위대가목록!F55,0)</f>
        <v>15081</v>
      </c>
      <c r="H225" s="11">
        <f>TRUNC(G225*D225, 0)</f>
        <v>40718</v>
      </c>
      <c r="I225" s="11">
        <f>TRUNC(일위대가목록!G55,0)</f>
        <v>284</v>
      </c>
      <c r="J225" s="11">
        <f>TRUNC(I225*D225, 0)</f>
        <v>766</v>
      </c>
      <c r="K225" s="11">
        <f t="shared" ref="K225:L228" si="27">TRUNC(E225+G225+I225, 0)</f>
        <v>16183</v>
      </c>
      <c r="L225" s="11">
        <f t="shared" si="27"/>
        <v>43692</v>
      </c>
      <c r="M225" s="8" t="s">
        <v>431</v>
      </c>
      <c r="N225" s="2" t="s">
        <v>432</v>
      </c>
      <c r="O225" s="2" t="s">
        <v>52</v>
      </c>
      <c r="P225" s="2" t="s">
        <v>52</v>
      </c>
      <c r="Q225" s="2" t="s">
        <v>428</v>
      </c>
      <c r="R225" s="2" t="s">
        <v>64</v>
      </c>
      <c r="S225" s="2" t="s">
        <v>65</v>
      </c>
      <c r="T225" s="2" t="s">
        <v>65</v>
      </c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2" t="s">
        <v>52</v>
      </c>
      <c r="AS225" s="2" t="s">
        <v>52</v>
      </c>
      <c r="AT225" s="3"/>
      <c r="AU225" s="2" t="s">
        <v>433</v>
      </c>
      <c r="AV225" s="3">
        <v>88</v>
      </c>
    </row>
    <row r="226" spans="1:48" ht="30" customHeight="1" x14ac:dyDescent="0.3">
      <c r="A226" s="8" t="s">
        <v>429</v>
      </c>
      <c r="B226" s="8" t="s">
        <v>434</v>
      </c>
      <c r="C226" s="8" t="s">
        <v>80</v>
      </c>
      <c r="D226" s="9">
        <v>11</v>
      </c>
      <c r="E226" s="11">
        <f>TRUNC(일위대가목록!E56,0)</f>
        <v>1000</v>
      </c>
      <c r="F226" s="11">
        <f>TRUNC(E226*D226, 0)</f>
        <v>11000</v>
      </c>
      <c r="G226" s="11">
        <f>TRUNC(일위대가목록!F56,0)</f>
        <v>21246</v>
      </c>
      <c r="H226" s="11">
        <f>TRUNC(G226*D226, 0)</f>
        <v>233706</v>
      </c>
      <c r="I226" s="11">
        <f>TRUNC(일위대가목록!G56,0)</f>
        <v>404</v>
      </c>
      <c r="J226" s="11">
        <f>TRUNC(I226*D226, 0)</f>
        <v>4444</v>
      </c>
      <c r="K226" s="11">
        <f t="shared" si="27"/>
        <v>22650</v>
      </c>
      <c r="L226" s="11">
        <f t="shared" si="27"/>
        <v>249150</v>
      </c>
      <c r="M226" s="8" t="s">
        <v>435</v>
      </c>
      <c r="N226" s="2" t="s">
        <v>436</v>
      </c>
      <c r="O226" s="2" t="s">
        <v>52</v>
      </c>
      <c r="P226" s="2" t="s">
        <v>52</v>
      </c>
      <c r="Q226" s="2" t="s">
        <v>428</v>
      </c>
      <c r="R226" s="2" t="s">
        <v>64</v>
      </c>
      <c r="S226" s="2" t="s">
        <v>65</v>
      </c>
      <c r="T226" s="2" t="s">
        <v>65</v>
      </c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2" t="s">
        <v>52</v>
      </c>
      <c r="AS226" s="2" t="s">
        <v>52</v>
      </c>
      <c r="AT226" s="3"/>
      <c r="AU226" s="2" t="s">
        <v>437</v>
      </c>
      <c r="AV226" s="3">
        <v>89</v>
      </c>
    </row>
    <row r="227" spans="1:48" ht="30" customHeight="1" x14ac:dyDescent="0.3">
      <c r="A227" s="8" t="s">
        <v>438</v>
      </c>
      <c r="B227" s="8" t="s">
        <v>439</v>
      </c>
      <c r="C227" s="8" t="s">
        <v>80</v>
      </c>
      <c r="D227" s="9">
        <v>99</v>
      </c>
      <c r="E227" s="11">
        <f>TRUNC(일위대가목록!E57,0)</f>
        <v>0</v>
      </c>
      <c r="F227" s="11">
        <f>TRUNC(E227*D227, 0)</f>
        <v>0</v>
      </c>
      <c r="G227" s="11">
        <f>TRUNC(일위대가목록!F57,0)</f>
        <v>502</v>
      </c>
      <c r="H227" s="11">
        <f>TRUNC(G227*D227, 0)</f>
        <v>49698</v>
      </c>
      <c r="I227" s="11">
        <f>TRUNC(일위대가목록!G57,0)</f>
        <v>45</v>
      </c>
      <c r="J227" s="11">
        <f>TRUNC(I227*D227, 0)</f>
        <v>4455</v>
      </c>
      <c r="K227" s="11">
        <f t="shared" si="27"/>
        <v>547</v>
      </c>
      <c r="L227" s="11">
        <f t="shared" si="27"/>
        <v>54153</v>
      </c>
      <c r="M227" s="8" t="s">
        <v>440</v>
      </c>
      <c r="N227" s="2" t="s">
        <v>441</v>
      </c>
      <c r="O227" s="2" t="s">
        <v>52</v>
      </c>
      <c r="P227" s="2" t="s">
        <v>52</v>
      </c>
      <c r="Q227" s="2" t="s">
        <v>428</v>
      </c>
      <c r="R227" s="2" t="s">
        <v>64</v>
      </c>
      <c r="S227" s="2" t="s">
        <v>65</v>
      </c>
      <c r="T227" s="2" t="s">
        <v>65</v>
      </c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2" t="s">
        <v>52</v>
      </c>
      <c r="AS227" s="2" t="s">
        <v>52</v>
      </c>
      <c r="AT227" s="3"/>
      <c r="AU227" s="2" t="s">
        <v>442</v>
      </c>
      <c r="AV227" s="3">
        <v>90</v>
      </c>
    </row>
    <row r="228" spans="1:48" ht="30" customHeight="1" x14ac:dyDescent="0.3">
      <c r="A228" s="8" t="s">
        <v>443</v>
      </c>
      <c r="B228" s="8" t="s">
        <v>52</v>
      </c>
      <c r="C228" s="8" t="s">
        <v>196</v>
      </c>
      <c r="D228" s="9">
        <v>11</v>
      </c>
      <c r="E228" s="11">
        <f>TRUNC(일위대가목록!E58,0)</f>
        <v>491</v>
      </c>
      <c r="F228" s="11">
        <f>TRUNC(E228*D228, 0)</f>
        <v>5401</v>
      </c>
      <c r="G228" s="11">
        <f>TRUNC(일위대가목록!F58,0)</f>
        <v>3762</v>
      </c>
      <c r="H228" s="11">
        <f>TRUNC(G228*D228, 0)</f>
        <v>41382</v>
      </c>
      <c r="I228" s="11">
        <f>TRUNC(일위대가목록!G58,0)</f>
        <v>75</v>
      </c>
      <c r="J228" s="11">
        <f>TRUNC(I228*D228, 0)</f>
        <v>825</v>
      </c>
      <c r="K228" s="11">
        <f t="shared" si="27"/>
        <v>4328</v>
      </c>
      <c r="L228" s="11">
        <f t="shared" si="27"/>
        <v>47608</v>
      </c>
      <c r="M228" s="8" t="s">
        <v>444</v>
      </c>
      <c r="N228" s="2" t="s">
        <v>445</v>
      </c>
      <c r="O228" s="2" t="s">
        <v>52</v>
      </c>
      <c r="P228" s="2" t="s">
        <v>52</v>
      </c>
      <c r="Q228" s="2" t="s">
        <v>428</v>
      </c>
      <c r="R228" s="2" t="s">
        <v>64</v>
      </c>
      <c r="S228" s="2" t="s">
        <v>65</v>
      </c>
      <c r="T228" s="2" t="s">
        <v>65</v>
      </c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2" t="s">
        <v>52</v>
      </c>
      <c r="AS228" s="2" t="s">
        <v>52</v>
      </c>
      <c r="AT228" s="3"/>
      <c r="AU228" s="2" t="s">
        <v>446</v>
      </c>
      <c r="AV228" s="3">
        <v>91</v>
      </c>
    </row>
    <row r="229" spans="1:48" ht="30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48" ht="30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48" ht="30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48" ht="30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48" ht="30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48" ht="30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48" ht="30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48" ht="30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48" ht="30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48" ht="30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48" ht="30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48" ht="30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48" ht="30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48" ht="30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48" ht="30" customHeigh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48" ht="30" customHeigh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48" ht="30" customHeight="1" x14ac:dyDescent="0.3">
      <c r="A245" s="8" t="s">
        <v>98</v>
      </c>
      <c r="B245" s="9"/>
      <c r="C245" s="9"/>
      <c r="D245" s="9"/>
      <c r="E245" s="9"/>
      <c r="F245" s="11">
        <f>SUM(F225:F244)</f>
        <v>18609</v>
      </c>
      <c r="G245" s="9"/>
      <c r="H245" s="11">
        <f>SUM(H225:H244)</f>
        <v>365504</v>
      </c>
      <c r="I245" s="9"/>
      <c r="J245" s="11">
        <f>SUM(J225:J244)</f>
        <v>10490</v>
      </c>
      <c r="K245" s="9"/>
      <c r="L245" s="11">
        <f>SUM(L225:L244)</f>
        <v>394603</v>
      </c>
      <c r="M245" s="9"/>
      <c r="N245" t="s">
        <v>99</v>
      </c>
    </row>
    <row r="246" spans="1:48" ht="30" customHeight="1" x14ac:dyDescent="0.3">
      <c r="A246" s="8" t="s">
        <v>447</v>
      </c>
      <c r="B246" s="8" t="s">
        <v>52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3"/>
      <c r="O246" s="3"/>
      <c r="P246" s="3"/>
      <c r="Q246" s="2" t="s">
        <v>448</v>
      </c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 spans="1:48" ht="30" customHeight="1" x14ac:dyDescent="0.3">
      <c r="A247" s="8" t="s">
        <v>449</v>
      </c>
      <c r="B247" s="8" t="s">
        <v>450</v>
      </c>
      <c r="C247" s="8" t="s">
        <v>177</v>
      </c>
      <c r="D247" s="9">
        <v>32</v>
      </c>
      <c r="E247" s="11"/>
      <c r="F247" s="11"/>
      <c r="G247" s="11"/>
      <c r="H247" s="11"/>
      <c r="I247" s="11"/>
      <c r="J247" s="11"/>
      <c r="K247" s="11"/>
      <c r="L247" s="11"/>
      <c r="M247" s="8" t="s">
        <v>451</v>
      </c>
      <c r="N247" s="2" t="s">
        <v>452</v>
      </c>
      <c r="O247" s="2" t="s">
        <v>52</v>
      </c>
      <c r="P247" s="2" t="s">
        <v>52</v>
      </c>
      <c r="Q247" s="2" t="s">
        <v>52</v>
      </c>
      <c r="R247" s="2" t="s">
        <v>65</v>
      </c>
      <c r="S247" s="2" t="s">
        <v>65</v>
      </c>
      <c r="T247" s="2" t="s">
        <v>64</v>
      </c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2" t="s">
        <v>451</v>
      </c>
      <c r="AS247" s="2" t="s">
        <v>52</v>
      </c>
      <c r="AT247" s="3"/>
      <c r="AU247" s="2" t="s">
        <v>453</v>
      </c>
      <c r="AV247" s="3">
        <v>93</v>
      </c>
    </row>
    <row r="248" spans="1:48" ht="30" customHeight="1" x14ac:dyDescent="0.3">
      <c r="A248" s="8" t="s">
        <v>449</v>
      </c>
      <c r="B248" s="8" t="s">
        <v>454</v>
      </c>
      <c r="C248" s="8" t="s">
        <v>177</v>
      </c>
      <c r="D248" s="9">
        <v>96</v>
      </c>
      <c r="E248" s="11"/>
      <c r="F248" s="11"/>
      <c r="G248" s="11"/>
      <c r="H248" s="11"/>
      <c r="I248" s="11"/>
      <c r="J248" s="11"/>
      <c r="K248" s="11"/>
      <c r="L248" s="11"/>
      <c r="M248" s="8" t="s">
        <v>451</v>
      </c>
      <c r="N248" s="2" t="s">
        <v>455</v>
      </c>
      <c r="O248" s="2" t="s">
        <v>52</v>
      </c>
      <c r="P248" s="2" t="s">
        <v>52</v>
      </c>
      <c r="Q248" s="2" t="s">
        <v>52</v>
      </c>
      <c r="R248" s="2" t="s">
        <v>65</v>
      </c>
      <c r="S248" s="2" t="s">
        <v>65</v>
      </c>
      <c r="T248" s="2" t="s">
        <v>64</v>
      </c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2" t="s">
        <v>451</v>
      </c>
      <c r="AS248" s="2" t="s">
        <v>52</v>
      </c>
      <c r="AT248" s="3"/>
      <c r="AU248" s="2" t="s">
        <v>456</v>
      </c>
      <c r="AV248" s="3">
        <v>94</v>
      </c>
    </row>
    <row r="249" spans="1:48" ht="30" customHeight="1" x14ac:dyDescent="0.3">
      <c r="A249" s="8" t="s">
        <v>449</v>
      </c>
      <c r="B249" s="8" t="s">
        <v>457</v>
      </c>
      <c r="C249" s="8" t="s">
        <v>177</v>
      </c>
      <c r="D249" s="9">
        <v>8</v>
      </c>
      <c r="E249" s="11"/>
      <c r="F249" s="11"/>
      <c r="G249" s="11"/>
      <c r="H249" s="11"/>
      <c r="I249" s="11"/>
      <c r="J249" s="11"/>
      <c r="K249" s="11"/>
      <c r="L249" s="11"/>
      <c r="M249" s="8" t="s">
        <v>451</v>
      </c>
      <c r="N249" s="2" t="s">
        <v>458</v>
      </c>
      <c r="O249" s="2" t="s">
        <v>52</v>
      </c>
      <c r="P249" s="2" t="s">
        <v>52</v>
      </c>
      <c r="Q249" s="2" t="s">
        <v>52</v>
      </c>
      <c r="R249" s="2" t="s">
        <v>65</v>
      </c>
      <c r="S249" s="2" t="s">
        <v>65</v>
      </c>
      <c r="T249" s="2" t="s">
        <v>64</v>
      </c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2" t="s">
        <v>451</v>
      </c>
      <c r="AS249" s="2" t="s">
        <v>52</v>
      </c>
      <c r="AT249" s="3"/>
      <c r="AU249" s="2" t="s">
        <v>459</v>
      </c>
      <c r="AV249" s="3">
        <v>95</v>
      </c>
    </row>
    <row r="250" spans="1:48" ht="30" customHeight="1" x14ac:dyDescent="0.3">
      <c r="A250" s="8" t="s">
        <v>460</v>
      </c>
      <c r="B250" s="8" t="s">
        <v>461</v>
      </c>
      <c r="C250" s="8" t="s">
        <v>80</v>
      </c>
      <c r="D250" s="9">
        <v>0.7</v>
      </c>
      <c r="E250" s="11">
        <f>TRUNC(단가대비표!O147,0)</f>
        <v>109000</v>
      </c>
      <c r="F250" s="11">
        <f t="shared" ref="F250:F261" si="28">TRUNC(E250*D250, 0)</f>
        <v>76300</v>
      </c>
      <c r="G250" s="11">
        <f>TRUNC(단가대비표!P147,0)</f>
        <v>0</v>
      </c>
      <c r="H250" s="11">
        <f t="shared" ref="H250:H261" si="29">TRUNC(G250*D250, 0)</f>
        <v>0</v>
      </c>
      <c r="I250" s="11">
        <f>TRUNC(단가대비표!V147,0)</f>
        <v>0</v>
      </c>
      <c r="J250" s="11">
        <f t="shared" ref="J250:J261" si="30">TRUNC(I250*D250, 0)</f>
        <v>0</v>
      </c>
      <c r="K250" s="11">
        <f t="shared" ref="K250:K261" si="31">TRUNC(E250+G250+I250, 0)</f>
        <v>109000</v>
      </c>
      <c r="L250" s="11">
        <f t="shared" ref="L250:L261" si="32">TRUNC(F250+H250+J250, 0)</f>
        <v>76300</v>
      </c>
      <c r="M250" s="8" t="s">
        <v>265</v>
      </c>
      <c r="N250" s="2" t="s">
        <v>462</v>
      </c>
      <c r="O250" s="2" t="s">
        <v>52</v>
      </c>
      <c r="P250" s="2" t="s">
        <v>52</v>
      </c>
      <c r="Q250" s="2" t="s">
        <v>448</v>
      </c>
      <c r="R250" s="2" t="s">
        <v>65</v>
      </c>
      <c r="S250" s="2" t="s">
        <v>65</v>
      </c>
      <c r="T250" s="2" t="s">
        <v>64</v>
      </c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2" t="s">
        <v>52</v>
      </c>
      <c r="AS250" s="2" t="s">
        <v>52</v>
      </c>
      <c r="AT250" s="3"/>
      <c r="AU250" s="2" t="s">
        <v>463</v>
      </c>
      <c r="AV250" s="3">
        <v>96</v>
      </c>
    </row>
    <row r="251" spans="1:48" ht="30" customHeight="1" x14ac:dyDescent="0.3">
      <c r="A251" s="8" t="s">
        <v>464</v>
      </c>
      <c r="B251" s="8" t="s">
        <v>465</v>
      </c>
      <c r="C251" s="8" t="s">
        <v>80</v>
      </c>
      <c r="D251" s="9">
        <v>3</v>
      </c>
      <c r="E251" s="11">
        <f>TRUNC(단가대비표!O148,0)</f>
        <v>34000</v>
      </c>
      <c r="F251" s="11">
        <f t="shared" si="28"/>
        <v>102000</v>
      </c>
      <c r="G251" s="11">
        <f>TRUNC(단가대비표!P148,0)</f>
        <v>0</v>
      </c>
      <c r="H251" s="11">
        <f t="shared" si="29"/>
        <v>0</v>
      </c>
      <c r="I251" s="11">
        <f>TRUNC(단가대비표!V148,0)</f>
        <v>0</v>
      </c>
      <c r="J251" s="11">
        <f t="shared" si="30"/>
        <v>0</v>
      </c>
      <c r="K251" s="11">
        <f t="shared" si="31"/>
        <v>34000</v>
      </c>
      <c r="L251" s="11">
        <f t="shared" si="32"/>
        <v>102000</v>
      </c>
      <c r="M251" s="8" t="s">
        <v>265</v>
      </c>
      <c r="N251" s="2" t="s">
        <v>466</v>
      </c>
      <c r="O251" s="2" t="s">
        <v>52</v>
      </c>
      <c r="P251" s="2" t="s">
        <v>52</v>
      </c>
      <c r="Q251" s="2" t="s">
        <v>448</v>
      </c>
      <c r="R251" s="2" t="s">
        <v>65</v>
      </c>
      <c r="S251" s="2" t="s">
        <v>65</v>
      </c>
      <c r="T251" s="2" t="s">
        <v>64</v>
      </c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2" t="s">
        <v>52</v>
      </c>
      <c r="AS251" s="2" t="s">
        <v>52</v>
      </c>
      <c r="AT251" s="3"/>
      <c r="AU251" s="2" t="s">
        <v>467</v>
      </c>
      <c r="AV251" s="3">
        <v>97</v>
      </c>
    </row>
    <row r="252" spans="1:48" ht="30" customHeight="1" x14ac:dyDescent="0.3">
      <c r="A252" s="8" t="s">
        <v>468</v>
      </c>
      <c r="B252" s="8" t="s">
        <v>52</v>
      </c>
      <c r="C252" s="8" t="s">
        <v>80</v>
      </c>
      <c r="D252" s="9">
        <v>1.8</v>
      </c>
      <c r="E252" s="11">
        <f>TRUNC(단가대비표!O149,0)</f>
        <v>18000</v>
      </c>
      <c r="F252" s="11">
        <f t="shared" si="28"/>
        <v>32400</v>
      </c>
      <c r="G252" s="11">
        <f>TRUNC(단가대비표!P149,0)</f>
        <v>3600</v>
      </c>
      <c r="H252" s="11">
        <f t="shared" si="29"/>
        <v>6480</v>
      </c>
      <c r="I252" s="11">
        <f>TRUNC(단가대비표!V149,0)</f>
        <v>0</v>
      </c>
      <c r="J252" s="11">
        <f t="shared" si="30"/>
        <v>0</v>
      </c>
      <c r="K252" s="11">
        <f t="shared" si="31"/>
        <v>21600</v>
      </c>
      <c r="L252" s="11">
        <f t="shared" si="32"/>
        <v>38880</v>
      </c>
      <c r="M252" s="8" t="s">
        <v>52</v>
      </c>
      <c r="N252" s="2" t="s">
        <v>469</v>
      </c>
      <c r="O252" s="2" t="s">
        <v>52</v>
      </c>
      <c r="P252" s="2" t="s">
        <v>52</v>
      </c>
      <c r="Q252" s="2" t="s">
        <v>448</v>
      </c>
      <c r="R252" s="2" t="s">
        <v>65</v>
      </c>
      <c r="S252" s="2" t="s">
        <v>65</v>
      </c>
      <c r="T252" s="2" t="s">
        <v>64</v>
      </c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2" t="s">
        <v>52</v>
      </c>
      <c r="AS252" s="2" t="s">
        <v>52</v>
      </c>
      <c r="AT252" s="3"/>
      <c r="AU252" s="2" t="s">
        <v>470</v>
      </c>
      <c r="AV252" s="3">
        <v>98</v>
      </c>
    </row>
    <row r="253" spans="1:48" ht="30" customHeight="1" x14ac:dyDescent="0.3">
      <c r="A253" s="8" t="s">
        <v>471</v>
      </c>
      <c r="B253" s="8" t="s">
        <v>472</v>
      </c>
      <c r="C253" s="8" t="s">
        <v>196</v>
      </c>
      <c r="D253" s="9">
        <v>86</v>
      </c>
      <c r="E253" s="11">
        <f>TRUNC(일위대가목록!E59,0)</f>
        <v>282</v>
      </c>
      <c r="F253" s="11">
        <f t="shared" si="28"/>
        <v>24252</v>
      </c>
      <c r="G253" s="11">
        <f>TRUNC(일위대가목록!F59,0)</f>
        <v>0</v>
      </c>
      <c r="H253" s="11">
        <f t="shared" si="29"/>
        <v>0</v>
      </c>
      <c r="I253" s="11">
        <f>TRUNC(일위대가목록!G59,0)</f>
        <v>0</v>
      </c>
      <c r="J253" s="11">
        <f t="shared" si="30"/>
        <v>0</v>
      </c>
      <c r="K253" s="11">
        <f t="shared" si="31"/>
        <v>282</v>
      </c>
      <c r="L253" s="11">
        <f t="shared" si="32"/>
        <v>24252</v>
      </c>
      <c r="M253" s="8" t="s">
        <v>473</v>
      </c>
      <c r="N253" s="2" t="s">
        <v>474</v>
      </c>
      <c r="O253" s="2" t="s">
        <v>52</v>
      </c>
      <c r="P253" s="2" t="s">
        <v>52</v>
      </c>
      <c r="Q253" s="2" t="s">
        <v>448</v>
      </c>
      <c r="R253" s="2" t="s">
        <v>64</v>
      </c>
      <c r="S253" s="2" t="s">
        <v>65</v>
      </c>
      <c r="T253" s="2" t="s">
        <v>65</v>
      </c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2" t="s">
        <v>52</v>
      </c>
      <c r="AS253" s="2" t="s">
        <v>52</v>
      </c>
      <c r="AT253" s="3"/>
      <c r="AU253" s="2" t="s">
        <v>475</v>
      </c>
      <c r="AV253" s="3">
        <v>99</v>
      </c>
    </row>
    <row r="254" spans="1:48" ht="30" customHeight="1" x14ac:dyDescent="0.3">
      <c r="A254" s="8" t="s">
        <v>476</v>
      </c>
      <c r="B254" s="8" t="s">
        <v>477</v>
      </c>
      <c r="C254" s="8" t="s">
        <v>69</v>
      </c>
      <c r="D254" s="9">
        <v>1</v>
      </c>
      <c r="E254" s="11">
        <f>TRUNC(일위대가목록!E60,0)</f>
        <v>453700</v>
      </c>
      <c r="F254" s="11">
        <f t="shared" si="28"/>
        <v>453700</v>
      </c>
      <c r="G254" s="11">
        <f>TRUNC(일위대가목록!F60,0)</f>
        <v>52643</v>
      </c>
      <c r="H254" s="11">
        <f t="shared" si="29"/>
        <v>52643</v>
      </c>
      <c r="I254" s="11">
        <f>TRUNC(일위대가목록!G60,0)</f>
        <v>552</v>
      </c>
      <c r="J254" s="11">
        <f t="shared" si="30"/>
        <v>552</v>
      </c>
      <c r="K254" s="11">
        <f t="shared" si="31"/>
        <v>506895</v>
      </c>
      <c r="L254" s="11">
        <f t="shared" si="32"/>
        <v>506895</v>
      </c>
      <c r="M254" s="8" t="s">
        <v>478</v>
      </c>
      <c r="N254" s="2" t="s">
        <v>479</v>
      </c>
      <c r="O254" s="2" t="s">
        <v>52</v>
      </c>
      <c r="P254" s="2" t="s">
        <v>52</v>
      </c>
      <c r="Q254" s="2" t="s">
        <v>448</v>
      </c>
      <c r="R254" s="2" t="s">
        <v>64</v>
      </c>
      <c r="S254" s="2" t="s">
        <v>65</v>
      </c>
      <c r="T254" s="2" t="s">
        <v>65</v>
      </c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2" t="s">
        <v>52</v>
      </c>
      <c r="AS254" s="2" t="s">
        <v>52</v>
      </c>
      <c r="AT254" s="3"/>
      <c r="AU254" s="2" t="s">
        <v>480</v>
      </c>
      <c r="AV254" s="3">
        <v>100</v>
      </c>
    </row>
    <row r="255" spans="1:48" ht="30" customHeight="1" x14ac:dyDescent="0.3">
      <c r="A255" s="8" t="s">
        <v>481</v>
      </c>
      <c r="B255" s="8" t="s">
        <v>482</v>
      </c>
      <c r="C255" s="8" t="s">
        <v>80</v>
      </c>
      <c r="D255" s="9">
        <v>6</v>
      </c>
      <c r="E255" s="11">
        <f>TRUNC(일위대가목록!E61,0)</f>
        <v>67872</v>
      </c>
      <c r="F255" s="11">
        <f t="shared" si="28"/>
        <v>407232</v>
      </c>
      <c r="G255" s="11">
        <f>TRUNC(일위대가목록!F61,0)</f>
        <v>28247</v>
      </c>
      <c r="H255" s="11">
        <f t="shared" si="29"/>
        <v>169482</v>
      </c>
      <c r="I255" s="11">
        <f>TRUNC(일위대가목록!G61,0)</f>
        <v>0</v>
      </c>
      <c r="J255" s="11">
        <f t="shared" si="30"/>
        <v>0</v>
      </c>
      <c r="K255" s="11">
        <f t="shared" si="31"/>
        <v>96119</v>
      </c>
      <c r="L255" s="11">
        <f t="shared" si="32"/>
        <v>576714</v>
      </c>
      <c r="M255" s="8" t="s">
        <v>483</v>
      </c>
      <c r="N255" s="2" t="s">
        <v>484</v>
      </c>
      <c r="O255" s="2" t="s">
        <v>52</v>
      </c>
      <c r="P255" s="2" t="s">
        <v>52</v>
      </c>
      <c r="Q255" s="2" t="s">
        <v>448</v>
      </c>
      <c r="R255" s="2" t="s">
        <v>64</v>
      </c>
      <c r="S255" s="2" t="s">
        <v>65</v>
      </c>
      <c r="T255" s="2" t="s">
        <v>65</v>
      </c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2" t="s">
        <v>52</v>
      </c>
      <c r="AS255" s="2" t="s">
        <v>52</v>
      </c>
      <c r="AT255" s="3"/>
      <c r="AU255" s="2" t="s">
        <v>485</v>
      </c>
      <c r="AV255" s="3">
        <v>101</v>
      </c>
    </row>
    <row r="256" spans="1:48" ht="30" customHeight="1" x14ac:dyDescent="0.3">
      <c r="A256" s="8" t="s">
        <v>481</v>
      </c>
      <c r="B256" s="8" t="s">
        <v>486</v>
      </c>
      <c r="C256" s="8" t="s">
        <v>80</v>
      </c>
      <c r="D256" s="9">
        <v>1</v>
      </c>
      <c r="E256" s="11">
        <f>TRUNC(일위대가목록!E62,0)</f>
        <v>66660</v>
      </c>
      <c r="F256" s="11">
        <f t="shared" si="28"/>
        <v>66660</v>
      </c>
      <c r="G256" s="11">
        <f>TRUNC(일위대가목록!F62,0)</f>
        <v>28247</v>
      </c>
      <c r="H256" s="11">
        <f t="shared" si="29"/>
        <v>28247</v>
      </c>
      <c r="I256" s="11">
        <f>TRUNC(일위대가목록!G62,0)</f>
        <v>0</v>
      </c>
      <c r="J256" s="11">
        <f t="shared" si="30"/>
        <v>0</v>
      </c>
      <c r="K256" s="11">
        <f t="shared" si="31"/>
        <v>94907</v>
      </c>
      <c r="L256" s="11">
        <f t="shared" si="32"/>
        <v>94907</v>
      </c>
      <c r="M256" s="8" t="s">
        <v>487</v>
      </c>
      <c r="N256" s="2" t="s">
        <v>488</v>
      </c>
      <c r="O256" s="2" t="s">
        <v>52</v>
      </c>
      <c r="P256" s="2" t="s">
        <v>52</v>
      </c>
      <c r="Q256" s="2" t="s">
        <v>448</v>
      </c>
      <c r="R256" s="2" t="s">
        <v>64</v>
      </c>
      <c r="S256" s="2" t="s">
        <v>65</v>
      </c>
      <c r="T256" s="2" t="s">
        <v>65</v>
      </c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2" t="s">
        <v>52</v>
      </c>
      <c r="AS256" s="2" t="s">
        <v>52</v>
      </c>
      <c r="AT256" s="3"/>
      <c r="AU256" s="2" t="s">
        <v>489</v>
      </c>
      <c r="AV256" s="3">
        <v>102</v>
      </c>
    </row>
    <row r="257" spans="1:48" ht="30" customHeight="1" x14ac:dyDescent="0.3">
      <c r="A257" s="8" t="s">
        <v>490</v>
      </c>
      <c r="B257" s="8" t="s">
        <v>491</v>
      </c>
      <c r="C257" s="8" t="s">
        <v>69</v>
      </c>
      <c r="D257" s="9">
        <v>4</v>
      </c>
      <c r="E257" s="11">
        <f>TRUNC(일위대가목록!E63,0)</f>
        <v>1332800</v>
      </c>
      <c r="F257" s="11">
        <f t="shared" si="28"/>
        <v>5331200</v>
      </c>
      <c r="G257" s="11">
        <f>TRUNC(일위대가목록!F63,0)</f>
        <v>622376</v>
      </c>
      <c r="H257" s="11">
        <f t="shared" si="29"/>
        <v>2489504</v>
      </c>
      <c r="I257" s="11">
        <f>TRUNC(일위대가목록!G63,0)</f>
        <v>12447</v>
      </c>
      <c r="J257" s="11">
        <f t="shared" si="30"/>
        <v>49788</v>
      </c>
      <c r="K257" s="11">
        <f t="shared" si="31"/>
        <v>1967623</v>
      </c>
      <c r="L257" s="11">
        <f t="shared" si="32"/>
        <v>7870492</v>
      </c>
      <c r="M257" s="8" t="s">
        <v>492</v>
      </c>
      <c r="N257" s="2" t="s">
        <v>493</v>
      </c>
      <c r="O257" s="2" t="s">
        <v>52</v>
      </c>
      <c r="P257" s="2" t="s">
        <v>52</v>
      </c>
      <c r="Q257" s="2" t="s">
        <v>448</v>
      </c>
      <c r="R257" s="2" t="s">
        <v>64</v>
      </c>
      <c r="S257" s="2" t="s">
        <v>65</v>
      </c>
      <c r="T257" s="2" t="s">
        <v>65</v>
      </c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2" t="s">
        <v>52</v>
      </c>
      <c r="AS257" s="2" t="s">
        <v>52</v>
      </c>
      <c r="AT257" s="3"/>
      <c r="AU257" s="2" t="s">
        <v>494</v>
      </c>
      <c r="AV257" s="3">
        <v>103</v>
      </c>
    </row>
    <row r="258" spans="1:48" ht="30" customHeight="1" x14ac:dyDescent="0.3">
      <c r="A258" s="8" t="s">
        <v>495</v>
      </c>
      <c r="B258" s="8" t="s">
        <v>496</v>
      </c>
      <c r="C258" s="8" t="s">
        <v>69</v>
      </c>
      <c r="D258" s="9">
        <v>1</v>
      </c>
      <c r="E258" s="11">
        <f>TRUNC(일위대가목록!E64,0)</f>
        <v>0</v>
      </c>
      <c r="F258" s="11">
        <f t="shared" si="28"/>
        <v>0</v>
      </c>
      <c r="G258" s="11">
        <f>TRUNC(일위대가목록!F64,0)</f>
        <v>0</v>
      </c>
      <c r="H258" s="11">
        <f t="shared" si="29"/>
        <v>0</v>
      </c>
      <c r="I258" s="11">
        <f>TRUNC(일위대가목록!G64,0)</f>
        <v>0</v>
      </c>
      <c r="J258" s="11">
        <f t="shared" si="30"/>
        <v>0</v>
      </c>
      <c r="K258" s="11">
        <f t="shared" si="31"/>
        <v>0</v>
      </c>
      <c r="L258" s="11">
        <f t="shared" si="32"/>
        <v>0</v>
      </c>
      <c r="M258" s="8" t="s">
        <v>497</v>
      </c>
      <c r="N258" s="2" t="s">
        <v>498</v>
      </c>
      <c r="O258" s="2" t="s">
        <v>52</v>
      </c>
      <c r="P258" s="2" t="s">
        <v>52</v>
      </c>
      <c r="Q258" s="2" t="s">
        <v>448</v>
      </c>
      <c r="R258" s="2" t="s">
        <v>64</v>
      </c>
      <c r="S258" s="2" t="s">
        <v>65</v>
      </c>
      <c r="T258" s="2" t="s">
        <v>65</v>
      </c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2" t="s">
        <v>52</v>
      </c>
      <c r="AS258" s="2" t="s">
        <v>52</v>
      </c>
      <c r="AT258" s="3"/>
      <c r="AU258" s="2" t="s">
        <v>499</v>
      </c>
      <c r="AV258" s="3">
        <v>104</v>
      </c>
    </row>
    <row r="259" spans="1:48" ht="30" customHeight="1" x14ac:dyDescent="0.3">
      <c r="A259" s="8" t="s">
        <v>500</v>
      </c>
      <c r="B259" s="8" t="s">
        <v>501</v>
      </c>
      <c r="C259" s="8" t="s">
        <v>69</v>
      </c>
      <c r="D259" s="9">
        <v>1</v>
      </c>
      <c r="E259" s="11">
        <f>TRUNC(일위대가목록!E65,0)</f>
        <v>0</v>
      </c>
      <c r="F259" s="11">
        <f t="shared" si="28"/>
        <v>0</v>
      </c>
      <c r="G259" s="11">
        <f>TRUNC(일위대가목록!F65,0)</f>
        <v>0</v>
      </c>
      <c r="H259" s="11">
        <f t="shared" si="29"/>
        <v>0</v>
      </c>
      <c r="I259" s="11">
        <f>TRUNC(일위대가목록!G65,0)</f>
        <v>0</v>
      </c>
      <c r="J259" s="11">
        <f t="shared" si="30"/>
        <v>0</v>
      </c>
      <c r="K259" s="11">
        <f t="shared" si="31"/>
        <v>0</v>
      </c>
      <c r="L259" s="11">
        <f t="shared" si="32"/>
        <v>0</v>
      </c>
      <c r="M259" s="8" t="s">
        <v>502</v>
      </c>
      <c r="N259" s="2" t="s">
        <v>503</v>
      </c>
      <c r="O259" s="2" t="s">
        <v>52</v>
      </c>
      <c r="P259" s="2" t="s">
        <v>52</v>
      </c>
      <c r="Q259" s="2" t="s">
        <v>448</v>
      </c>
      <c r="R259" s="2" t="s">
        <v>64</v>
      </c>
      <c r="S259" s="2" t="s">
        <v>65</v>
      </c>
      <c r="T259" s="2" t="s">
        <v>65</v>
      </c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2" t="s">
        <v>52</v>
      </c>
      <c r="AS259" s="2" t="s">
        <v>52</v>
      </c>
      <c r="AT259" s="3"/>
      <c r="AU259" s="2" t="s">
        <v>504</v>
      </c>
      <c r="AV259" s="3">
        <v>105</v>
      </c>
    </row>
    <row r="260" spans="1:48" ht="30" customHeight="1" x14ac:dyDescent="0.3">
      <c r="A260" s="8" t="s">
        <v>505</v>
      </c>
      <c r="B260" s="8" t="s">
        <v>506</v>
      </c>
      <c r="C260" s="8" t="s">
        <v>69</v>
      </c>
      <c r="D260" s="9">
        <v>6</v>
      </c>
      <c r="E260" s="11">
        <f>TRUNC(일위대가목록!E66,0)</f>
        <v>110310</v>
      </c>
      <c r="F260" s="11">
        <f t="shared" si="28"/>
        <v>661860</v>
      </c>
      <c r="G260" s="11">
        <f>TRUNC(일위대가목록!F66,0)</f>
        <v>0</v>
      </c>
      <c r="H260" s="11">
        <f t="shared" si="29"/>
        <v>0</v>
      </c>
      <c r="I260" s="11">
        <f>TRUNC(일위대가목록!G66,0)</f>
        <v>0</v>
      </c>
      <c r="J260" s="11">
        <f t="shared" si="30"/>
        <v>0</v>
      </c>
      <c r="K260" s="11">
        <f t="shared" si="31"/>
        <v>110310</v>
      </c>
      <c r="L260" s="11">
        <f t="shared" si="32"/>
        <v>661860</v>
      </c>
      <c r="M260" s="8" t="s">
        <v>507</v>
      </c>
      <c r="N260" s="2" t="s">
        <v>508</v>
      </c>
      <c r="O260" s="2" t="s">
        <v>52</v>
      </c>
      <c r="P260" s="2" t="s">
        <v>52</v>
      </c>
      <c r="Q260" s="2" t="s">
        <v>448</v>
      </c>
      <c r="R260" s="2" t="s">
        <v>64</v>
      </c>
      <c r="S260" s="2" t="s">
        <v>65</v>
      </c>
      <c r="T260" s="2" t="s">
        <v>65</v>
      </c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2" t="s">
        <v>52</v>
      </c>
      <c r="AS260" s="2" t="s">
        <v>52</v>
      </c>
      <c r="AT260" s="3"/>
      <c r="AU260" s="2" t="s">
        <v>509</v>
      </c>
      <c r="AV260" s="3">
        <v>106</v>
      </c>
    </row>
    <row r="261" spans="1:48" ht="30" customHeight="1" x14ac:dyDescent="0.3">
      <c r="A261" s="8" t="s">
        <v>510</v>
      </c>
      <c r="B261" s="8" t="s">
        <v>511</v>
      </c>
      <c r="C261" s="8" t="s">
        <v>69</v>
      </c>
      <c r="D261" s="9">
        <v>1</v>
      </c>
      <c r="E261" s="11">
        <f>TRUNC(일위대가목록!E67,0)</f>
        <v>56474</v>
      </c>
      <c r="F261" s="11">
        <f t="shared" si="28"/>
        <v>56474</v>
      </c>
      <c r="G261" s="11">
        <f>TRUNC(일위대가목록!F67,0)</f>
        <v>24507</v>
      </c>
      <c r="H261" s="11">
        <f t="shared" si="29"/>
        <v>24507</v>
      </c>
      <c r="I261" s="11">
        <f>TRUNC(일위대가목록!G67,0)</f>
        <v>776</v>
      </c>
      <c r="J261" s="11">
        <f t="shared" si="30"/>
        <v>776</v>
      </c>
      <c r="K261" s="11">
        <f t="shared" si="31"/>
        <v>81757</v>
      </c>
      <c r="L261" s="11">
        <f t="shared" si="32"/>
        <v>81757</v>
      </c>
      <c r="M261" s="8" t="s">
        <v>512</v>
      </c>
      <c r="N261" s="2" t="s">
        <v>513</v>
      </c>
      <c r="O261" s="2" t="s">
        <v>52</v>
      </c>
      <c r="P261" s="2" t="s">
        <v>52</v>
      </c>
      <c r="Q261" s="2" t="s">
        <v>448</v>
      </c>
      <c r="R261" s="2" t="s">
        <v>64</v>
      </c>
      <c r="S261" s="2" t="s">
        <v>65</v>
      </c>
      <c r="T261" s="2" t="s">
        <v>65</v>
      </c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2" t="s">
        <v>52</v>
      </c>
      <c r="AS261" s="2" t="s">
        <v>52</v>
      </c>
      <c r="AT261" s="3"/>
      <c r="AU261" s="2" t="s">
        <v>514</v>
      </c>
      <c r="AV261" s="3">
        <v>107</v>
      </c>
    </row>
    <row r="262" spans="1:48" ht="30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48" ht="30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48" ht="30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48" ht="30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48" ht="30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48" ht="30" customHeight="1" x14ac:dyDescent="0.3">
      <c r="A267" s="8" t="s">
        <v>98</v>
      </c>
      <c r="B267" s="9"/>
      <c r="C267" s="9"/>
      <c r="D267" s="9"/>
      <c r="E267" s="9"/>
      <c r="F267" s="11">
        <f>SUM(F247:F266) -F247-F248-F249</f>
        <v>7212078</v>
      </c>
      <c r="G267" s="9"/>
      <c r="H267" s="11">
        <f>SUM(H247:H266) -H247-H248-H249</f>
        <v>2770863</v>
      </c>
      <c r="I267" s="9"/>
      <c r="J267" s="11">
        <f>SUM(J247:J266) -J247-J248-J249</f>
        <v>51116</v>
      </c>
      <c r="K267" s="9"/>
      <c r="L267" s="11">
        <f>SUM(L247:L266) -L247-L248-L249</f>
        <v>10034057</v>
      </c>
      <c r="M267" s="9"/>
      <c r="N267" t="s">
        <v>99</v>
      </c>
    </row>
    <row r="268" spans="1:48" ht="30" customHeight="1" x14ac:dyDescent="0.3">
      <c r="A268" s="8" t="s">
        <v>515</v>
      </c>
      <c r="B268" s="8" t="s">
        <v>52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3"/>
      <c r="O268" s="3"/>
      <c r="P268" s="3"/>
      <c r="Q268" s="2" t="s">
        <v>516</v>
      </c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ht="30" customHeight="1" x14ac:dyDescent="0.3">
      <c r="A269" s="8" t="s">
        <v>517</v>
      </c>
      <c r="B269" s="8" t="s">
        <v>518</v>
      </c>
      <c r="C269" s="8" t="s">
        <v>80</v>
      </c>
      <c r="D269" s="9">
        <v>316</v>
      </c>
      <c r="E269" s="11">
        <f>TRUNC(일위대가목록!E68,0)</f>
        <v>941</v>
      </c>
      <c r="F269" s="11">
        <f t="shared" ref="F269:F279" si="33">TRUNC(E269*D269, 0)</f>
        <v>297356</v>
      </c>
      <c r="G269" s="11">
        <f>TRUNC(일위대가목록!F68,0)</f>
        <v>2183</v>
      </c>
      <c r="H269" s="11">
        <f t="shared" ref="H269:H279" si="34">TRUNC(G269*D269, 0)</f>
        <v>689828</v>
      </c>
      <c r="I269" s="11">
        <f>TRUNC(일위대가목록!G68,0)</f>
        <v>0</v>
      </c>
      <c r="J269" s="11">
        <f t="shared" ref="J269:J279" si="35">TRUNC(I269*D269, 0)</f>
        <v>0</v>
      </c>
      <c r="K269" s="11">
        <f t="shared" ref="K269:K279" si="36">TRUNC(E269+G269+I269, 0)</f>
        <v>3124</v>
      </c>
      <c r="L269" s="11">
        <f t="shared" ref="L269:L279" si="37">TRUNC(F269+H269+J269, 0)</f>
        <v>987184</v>
      </c>
      <c r="M269" s="8" t="s">
        <v>519</v>
      </c>
      <c r="N269" s="2" t="s">
        <v>520</v>
      </c>
      <c r="O269" s="2" t="s">
        <v>52</v>
      </c>
      <c r="P269" s="2" t="s">
        <v>52</v>
      </c>
      <c r="Q269" s="2" t="s">
        <v>516</v>
      </c>
      <c r="R269" s="2" t="s">
        <v>64</v>
      </c>
      <c r="S269" s="2" t="s">
        <v>65</v>
      </c>
      <c r="T269" s="2" t="s">
        <v>65</v>
      </c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2" t="s">
        <v>52</v>
      </c>
      <c r="AS269" s="2" t="s">
        <v>52</v>
      </c>
      <c r="AT269" s="3"/>
      <c r="AU269" s="2" t="s">
        <v>521</v>
      </c>
      <c r="AV269" s="3">
        <v>109</v>
      </c>
    </row>
    <row r="270" spans="1:48" ht="30" customHeight="1" x14ac:dyDescent="0.3">
      <c r="A270" s="8" t="s">
        <v>522</v>
      </c>
      <c r="B270" s="8" t="s">
        <v>523</v>
      </c>
      <c r="C270" s="8" t="s">
        <v>80</v>
      </c>
      <c r="D270" s="9">
        <v>0.5</v>
      </c>
      <c r="E270" s="11">
        <f>TRUNC(일위대가목록!E69,0)</f>
        <v>2057</v>
      </c>
      <c r="F270" s="11">
        <f t="shared" si="33"/>
        <v>1028</v>
      </c>
      <c r="G270" s="11">
        <f>TRUNC(일위대가목록!F69,0)</f>
        <v>18145</v>
      </c>
      <c r="H270" s="11">
        <f t="shared" si="34"/>
        <v>9072</v>
      </c>
      <c r="I270" s="11">
        <f>TRUNC(일위대가목록!G69,0)</f>
        <v>0</v>
      </c>
      <c r="J270" s="11">
        <f t="shared" si="35"/>
        <v>0</v>
      </c>
      <c r="K270" s="11">
        <f t="shared" si="36"/>
        <v>20202</v>
      </c>
      <c r="L270" s="11">
        <f t="shared" si="37"/>
        <v>10100</v>
      </c>
      <c r="M270" s="8" t="s">
        <v>524</v>
      </c>
      <c r="N270" s="2" t="s">
        <v>525</v>
      </c>
      <c r="O270" s="2" t="s">
        <v>52</v>
      </c>
      <c r="P270" s="2" t="s">
        <v>52</v>
      </c>
      <c r="Q270" s="2" t="s">
        <v>516</v>
      </c>
      <c r="R270" s="2" t="s">
        <v>64</v>
      </c>
      <c r="S270" s="2" t="s">
        <v>65</v>
      </c>
      <c r="T270" s="2" t="s">
        <v>65</v>
      </c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2" t="s">
        <v>52</v>
      </c>
      <c r="AS270" s="2" t="s">
        <v>52</v>
      </c>
      <c r="AT270" s="3"/>
      <c r="AU270" s="2" t="s">
        <v>526</v>
      </c>
      <c r="AV270" s="3">
        <v>110</v>
      </c>
    </row>
    <row r="271" spans="1:48" ht="30" customHeight="1" x14ac:dyDescent="0.3">
      <c r="A271" s="8" t="s">
        <v>522</v>
      </c>
      <c r="B271" s="8" t="s">
        <v>527</v>
      </c>
      <c r="C271" s="8" t="s">
        <v>80</v>
      </c>
      <c r="D271" s="9">
        <v>2.6</v>
      </c>
      <c r="E271" s="11">
        <f>TRUNC(일위대가목록!E70,0)</f>
        <v>2344</v>
      </c>
      <c r="F271" s="11">
        <f t="shared" si="33"/>
        <v>6094</v>
      </c>
      <c r="G271" s="11">
        <f>TRUNC(일위대가목록!F70,0)</f>
        <v>24757</v>
      </c>
      <c r="H271" s="11">
        <f t="shared" si="34"/>
        <v>64368</v>
      </c>
      <c r="I271" s="11">
        <f>TRUNC(일위대가목록!G70,0)</f>
        <v>0</v>
      </c>
      <c r="J271" s="11">
        <f t="shared" si="35"/>
        <v>0</v>
      </c>
      <c r="K271" s="11">
        <f t="shared" si="36"/>
        <v>27101</v>
      </c>
      <c r="L271" s="11">
        <f t="shared" si="37"/>
        <v>70462</v>
      </c>
      <c r="M271" s="8" t="s">
        <v>528</v>
      </c>
      <c r="N271" s="2" t="s">
        <v>529</v>
      </c>
      <c r="O271" s="2" t="s">
        <v>52</v>
      </c>
      <c r="P271" s="2" t="s">
        <v>52</v>
      </c>
      <c r="Q271" s="2" t="s">
        <v>516</v>
      </c>
      <c r="R271" s="2" t="s">
        <v>64</v>
      </c>
      <c r="S271" s="2" t="s">
        <v>65</v>
      </c>
      <c r="T271" s="2" t="s">
        <v>65</v>
      </c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2" t="s">
        <v>52</v>
      </c>
      <c r="AS271" s="2" t="s">
        <v>52</v>
      </c>
      <c r="AT271" s="3"/>
      <c r="AU271" s="2" t="s">
        <v>530</v>
      </c>
      <c r="AV271" s="3">
        <v>111</v>
      </c>
    </row>
    <row r="272" spans="1:48" ht="30" customHeight="1" x14ac:dyDescent="0.3">
      <c r="A272" s="8" t="s">
        <v>531</v>
      </c>
      <c r="B272" s="8" t="s">
        <v>532</v>
      </c>
      <c r="C272" s="8" t="s">
        <v>80</v>
      </c>
      <c r="D272" s="9">
        <v>43</v>
      </c>
      <c r="E272" s="11">
        <f>TRUNC(일위대가목록!E71,0)</f>
        <v>1346</v>
      </c>
      <c r="F272" s="11">
        <f t="shared" si="33"/>
        <v>57878</v>
      </c>
      <c r="G272" s="11">
        <f>TRUNC(일위대가목록!F71,0)</f>
        <v>7969</v>
      </c>
      <c r="H272" s="11">
        <f t="shared" si="34"/>
        <v>342667</v>
      </c>
      <c r="I272" s="11">
        <f>TRUNC(일위대가목록!G71,0)</f>
        <v>0</v>
      </c>
      <c r="J272" s="11">
        <f t="shared" si="35"/>
        <v>0</v>
      </c>
      <c r="K272" s="11">
        <f t="shared" si="36"/>
        <v>9315</v>
      </c>
      <c r="L272" s="11">
        <f t="shared" si="37"/>
        <v>400545</v>
      </c>
      <c r="M272" s="8" t="s">
        <v>533</v>
      </c>
      <c r="N272" s="2" t="s">
        <v>534</v>
      </c>
      <c r="O272" s="2" t="s">
        <v>52</v>
      </c>
      <c r="P272" s="2" t="s">
        <v>52</v>
      </c>
      <c r="Q272" s="2" t="s">
        <v>516</v>
      </c>
      <c r="R272" s="2" t="s">
        <v>64</v>
      </c>
      <c r="S272" s="2" t="s">
        <v>65</v>
      </c>
      <c r="T272" s="2" t="s">
        <v>65</v>
      </c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2" t="s">
        <v>52</v>
      </c>
      <c r="AS272" s="2" t="s">
        <v>52</v>
      </c>
      <c r="AT272" s="3"/>
      <c r="AU272" s="2" t="s">
        <v>535</v>
      </c>
      <c r="AV272" s="3">
        <v>112</v>
      </c>
    </row>
    <row r="273" spans="1:48" ht="30" customHeight="1" x14ac:dyDescent="0.3">
      <c r="A273" s="8" t="s">
        <v>531</v>
      </c>
      <c r="B273" s="8" t="s">
        <v>536</v>
      </c>
      <c r="C273" s="8" t="s">
        <v>80</v>
      </c>
      <c r="D273" s="9">
        <v>70</v>
      </c>
      <c r="E273" s="11">
        <f>TRUNC(일위대가목록!E72,0)</f>
        <v>1633</v>
      </c>
      <c r="F273" s="11">
        <f t="shared" si="33"/>
        <v>114310</v>
      </c>
      <c r="G273" s="11">
        <f>TRUNC(일위대가목록!F72,0)</f>
        <v>14581</v>
      </c>
      <c r="H273" s="11">
        <f t="shared" si="34"/>
        <v>1020670</v>
      </c>
      <c r="I273" s="11">
        <f>TRUNC(일위대가목록!G72,0)</f>
        <v>0</v>
      </c>
      <c r="J273" s="11">
        <f t="shared" si="35"/>
        <v>0</v>
      </c>
      <c r="K273" s="11">
        <f t="shared" si="36"/>
        <v>16214</v>
      </c>
      <c r="L273" s="11">
        <f t="shared" si="37"/>
        <v>1134980</v>
      </c>
      <c r="M273" s="8" t="s">
        <v>537</v>
      </c>
      <c r="N273" s="2" t="s">
        <v>538</v>
      </c>
      <c r="O273" s="2" t="s">
        <v>52</v>
      </c>
      <c r="P273" s="2" t="s">
        <v>52</v>
      </c>
      <c r="Q273" s="2" t="s">
        <v>516</v>
      </c>
      <c r="R273" s="2" t="s">
        <v>64</v>
      </c>
      <c r="S273" s="2" t="s">
        <v>65</v>
      </c>
      <c r="T273" s="2" t="s">
        <v>65</v>
      </c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2" t="s">
        <v>52</v>
      </c>
      <c r="AS273" s="2" t="s">
        <v>52</v>
      </c>
      <c r="AT273" s="3"/>
      <c r="AU273" s="2" t="s">
        <v>539</v>
      </c>
      <c r="AV273" s="3">
        <v>113</v>
      </c>
    </row>
    <row r="274" spans="1:48" ht="30" customHeight="1" x14ac:dyDescent="0.3">
      <c r="A274" s="8" t="s">
        <v>531</v>
      </c>
      <c r="B274" s="8" t="s">
        <v>540</v>
      </c>
      <c r="C274" s="8" t="s">
        <v>80</v>
      </c>
      <c r="D274" s="9">
        <v>73</v>
      </c>
      <c r="E274" s="11">
        <f>TRUNC(일위대가목록!E73,0)</f>
        <v>1346</v>
      </c>
      <c r="F274" s="11">
        <f t="shared" si="33"/>
        <v>98258</v>
      </c>
      <c r="G274" s="11">
        <f>TRUNC(일위대가목록!F73,0)</f>
        <v>9563</v>
      </c>
      <c r="H274" s="11">
        <f t="shared" si="34"/>
        <v>698099</v>
      </c>
      <c r="I274" s="11">
        <f>TRUNC(일위대가목록!G73,0)</f>
        <v>0</v>
      </c>
      <c r="J274" s="11">
        <f t="shared" si="35"/>
        <v>0</v>
      </c>
      <c r="K274" s="11">
        <f t="shared" si="36"/>
        <v>10909</v>
      </c>
      <c r="L274" s="11">
        <f t="shared" si="37"/>
        <v>796357</v>
      </c>
      <c r="M274" s="8" t="s">
        <v>541</v>
      </c>
      <c r="N274" s="2" t="s">
        <v>542</v>
      </c>
      <c r="O274" s="2" t="s">
        <v>52</v>
      </c>
      <c r="P274" s="2" t="s">
        <v>52</v>
      </c>
      <c r="Q274" s="2" t="s">
        <v>516</v>
      </c>
      <c r="R274" s="2" t="s">
        <v>64</v>
      </c>
      <c r="S274" s="2" t="s">
        <v>65</v>
      </c>
      <c r="T274" s="2" t="s">
        <v>65</v>
      </c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2" t="s">
        <v>52</v>
      </c>
      <c r="AS274" s="2" t="s">
        <v>52</v>
      </c>
      <c r="AT274" s="3"/>
      <c r="AU274" s="2" t="s">
        <v>543</v>
      </c>
      <c r="AV274" s="3">
        <v>114</v>
      </c>
    </row>
    <row r="275" spans="1:48" ht="30" customHeight="1" x14ac:dyDescent="0.3">
      <c r="A275" s="8" t="s">
        <v>544</v>
      </c>
      <c r="B275" s="8" t="s">
        <v>381</v>
      </c>
      <c r="C275" s="8" t="s">
        <v>80</v>
      </c>
      <c r="D275" s="9">
        <v>99</v>
      </c>
      <c r="E275" s="11">
        <f>TRUNC(일위대가목록!E74,0)</f>
        <v>7332</v>
      </c>
      <c r="F275" s="11">
        <f t="shared" si="33"/>
        <v>725868</v>
      </c>
      <c r="G275" s="11">
        <f>TRUNC(일위대가목록!F74,0)</f>
        <v>11739</v>
      </c>
      <c r="H275" s="11">
        <f t="shared" si="34"/>
        <v>1162161</v>
      </c>
      <c r="I275" s="11">
        <f>TRUNC(일위대가목록!G74,0)</f>
        <v>0</v>
      </c>
      <c r="J275" s="11">
        <f t="shared" si="35"/>
        <v>0</v>
      </c>
      <c r="K275" s="11">
        <f t="shared" si="36"/>
        <v>19071</v>
      </c>
      <c r="L275" s="11">
        <f t="shared" si="37"/>
        <v>1888029</v>
      </c>
      <c r="M275" s="8" t="s">
        <v>545</v>
      </c>
      <c r="N275" s="2" t="s">
        <v>546</v>
      </c>
      <c r="O275" s="2" t="s">
        <v>52</v>
      </c>
      <c r="P275" s="2" t="s">
        <v>52</v>
      </c>
      <c r="Q275" s="2" t="s">
        <v>516</v>
      </c>
      <c r="R275" s="2" t="s">
        <v>64</v>
      </c>
      <c r="S275" s="2" t="s">
        <v>65</v>
      </c>
      <c r="T275" s="2" t="s">
        <v>65</v>
      </c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2" t="s">
        <v>52</v>
      </c>
      <c r="AS275" s="2" t="s">
        <v>52</v>
      </c>
      <c r="AT275" s="3"/>
      <c r="AU275" s="2" t="s">
        <v>547</v>
      </c>
      <c r="AV275" s="3">
        <v>115</v>
      </c>
    </row>
    <row r="276" spans="1:48" ht="30" customHeight="1" x14ac:dyDescent="0.3">
      <c r="A276" s="8" t="s">
        <v>548</v>
      </c>
      <c r="B276" s="8" t="s">
        <v>381</v>
      </c>
      <c r="C276" s="8" t="s">
        <v>80</v>
      </c>
      <c r="D276" s="9">
        <v>15</v>
      </c>
      <c r="E276" s="11">
        <f>TRUNC(일위대가목록!E75,0)</f>
        <v>7332</v>
      </c>
      <c r="F276" s="11">
        <f t="shared" si="33"/>
        <v>109980</v>
      </c>
      <c r="G276" s="11">
        <f>TRUNC(일위대가목록!F75,0)</f>
        <v>11739</v>
      </c>
      <c r="H276" s="11">
        <f t="shared" si="34"/>
        <v>176085</v>
      </c>
      <c r="I276" s="11">
        <f>TRUNC(일위대가목록!G75,0)</f>
        <v>0</v>
      </c>
      <c r="J276" s="11">
        <f t="shared" si="35"/>
        <v>0</v>
      </c>
      <c r="K276" s="11">
        <f t="shared" si="36"/>
        <v>19071</v>
      </c>
      <c r="L276" s="11">
        <f t="shared" si="37"/>
        <v>286065</v>
      </c>
      <c r="M276" s="8" t="s">
        <v>549</v>
      </c>
      <c r="N276" s="2" t="s">
        <v>550</v>
      </c>
      <c r="O276" s="2" t="s">
        <v>52</v>
      </c>
      <c r="P276" s="2" t="s">
        <v>52</v>
      </c>
      <c r="Q276" s="2" t="s">
        <v>516</v>
      </c>
      <c r="R276" s="2" t="s">
        <v>64</v>
      </c>
      <c r="S276" s="2" t="s">
        <v>65</v>
      </c>
      <c r="T276" s="2" t="s">
        <v>65</v>
      </c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2" t="s">
        <v>52</v>
      </c>
      <c r="AS276" s="2" t="s">
        <v>52</v>
      </c>
      <c r="AT276" s="3"/>
      <c r="AU276" s="2" t="s">
        <v>551</v>
      </c>
      <c r="AV276" s="3">
        <v>116</v>
      </c>
    </row>
    <row r="277" spans="1:48" ht="30" customHeight="1" x14ac:dyDescent="0.3">
      <c r="A277" s="8" t="s">
        <v>552</v>
      </c>
      <c r="B277" s="8" t="s">
        <v>381</v>
      </c>
      <c r="C277" s="8" t="s">
        <v>80</v>
      </c>
      <c r="D277" s="9">
        <v>8.4</v>
      </c>
      <c r="E277" s="11">
        <f>TRUNC(일위대가목록!E76,0)</f>
        <v>7332</v>
      </c>
      <c r="F277" s="11">
        <f t="shared" si="33"/>
        <v>61588</v>
      </c>
      <c r="G277" s="11">
        <f>TRUNC(일위대가목록!F76,0)</f>
        <v>11739</v>
      </c>
      <c r="H277" s="11">
        <f t="shared" si="34"/>
        <v>98607</v>
      </c>
      <c r="I277" s="11">
        <f>TRUNC(일위대가목록!G76,0)</f>
        <v>0</v>
      </c>
      <c r="J277" s="11">
        <f t="shared" si="35"/>
        <v>0</v>
      </c>
      <c r="K277" s="11">
        <f t="shared" si="36"/>
        <v>19071</v>
      </c>
      <c r="L277" s="11">
        <f t="shared" si="37"/>
        <v>160195</v>
      </c>
      <c r="M277" s="8" t="s">
        <v>553</v>
      </c>
      <c r="N277" s="2" t="s">
        <v>554</v>
      </c>
      <c r="O277" s="2" t="s">
        <v>52</v>
      </c>
      <c r="P277" s="2" t="s">
        <v>52</v>
      </c>
      <c r="Q277" s="2" t="s">
        <v>516</v>
      </c>
      <c r="R277" s="2" t="s">
        <v>64</v>
      </c>
      <c r="S277" s="2" t="s">
        <v>65</v>
      </c>
      <c r="T277" s="2" t="s">
        <v>65</v>
      </c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2" t="s">
        <v>52</v>
      </c>
      <c r="AS277" s="2" t="s">
        <v>52</v>
      </c>
      <c r="AT277" s="3"/>
      <c r="AU277" s="2" t="s">
        <v>555</v>
      </c>
      <c r="AV277" s="3">
        <v>117</v>
      </c>
    </row>
    <row r="278" spans="1:48" ht="30" customHeight="1" x14ac:dyDescent="0.3">
      <c r="A278" s="8" t="s">
        <v>556</v>
      </c>
      <c r="B278" s="8" t="s">
        <v>381</v>
      </c>
      <c r="C278" s="8" t="s">
        <v>80</v>
      </c>
      <c r="D278" s="9">
        <v>72</v>
      </c>
      <c r="E278" s="11">
        <f>TRUNC(일위대가목록!E77,0)</f>
        <v>7332</v>
      </c>
      <c r="F278" s="11">
        <f t="shared" si="33"/>
        <v>527904</v>
      </c>
      <c r="G278" s="11">
        <f>TRUNC(일위대가목록!F77,0)</f>
        <v>11739</v>
      </c>
      <c r="H278" s="11">
        <f t="shared" si="34"/>
        <v>845208</v>
      </c>
      <c r="I278" s="11">
        <f>TRUNC(일위대가목록!G77,0)</f>
        <v>0</v>
      </c>
      <c r="J278" s="11">
        <f t="shared" si="35"/>
        <v>0</v>
      </c>
      <c r="K278" s="11">
        <f t="shared" si="36"/>
        <v>19071</v>
      </c>
      <c r="L278" s="11">
        <f t="shared" si="37"/>
        <v>1373112</v>
      </c>
      <c r="M278" s="8" t="s">
        <v>557</v>
      </c>
      <c r="N278" s="2" t="s">
        <v>558</v>
      </c>
      <c r="O278" s="2" t="s">
        <v>52</v>
      </c>
      <c r="P278" s="2" t="s">
        <v>52</v>
      </c>
      <c r="Q278" s="2" t="s">
        <v>516</v>
      </c>
      <c r="R278" s="2" t="s">
        <v>64</v>
      </c>
      <c r="S278" s="2" t="s">
        <v>65</v>
      </c>
      <c r="T278" s="2" t="s">
        <v>65</v>
      </c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2" t="s">
        <v>52</v>
      </c>
      <c r="AS278" s="2" t="s">
        <v>52</v>
      </c>
      <c r="AT278" s="3"/>
      <c r="AU278" s="2" t="s">
        <v>559</v>
      </c>
      <c r="AV278" s="3">
        <v>118</v>
      </c>
    </row>
    <row r="279" spans="1:48" ht="30" customHeight="1" x14ac:dyDescent="0.3">
      <c r="A279" s="8" t="s">
        <v>560</v>
      </c>
      <c r="B279" s="8" t="s">
        <v>381</v>
      </c>
      <c r="C279" s="8" t="s">
        <v>80</v>
      </c>
      <c r="D279" s="9">
        <v>99</v>
      </c>
      <c r="E279" s="11">
        <f>TRUNC(일위대가목록!E78,0)</f>
        <v>7070</v>
      </c>
      <c r="F279" s="11">
        <f t="shared" si="33"/>
        <v>699930</v>
      </c>
      <c r="G279" s="11">
        <f>TRUNC(일위대가목록!F78,0)</f>
        <v>14923</v>
      </c>
      <c r="H279" s="11">
        <f t="shared" si="34"/>
        <v>1477377</v>
      </c>
      <c r="I279" s="11">
        <f>TRUNC(일위대가목록!G78,0)</f>
        <v>0</v>
      </c>
      <c r="J279" s="11">
        <f t="shared" si="35"/>
        <v>0</v>
      </c>
      <c r="K279" s="11">
        <f t="shared" si="36"/>
        <v>21993</v>
      </c>
      <c r="L279" s="11">
        <f t="shared" si="37"/>
        <v>2177307</v>
      </c>
      <c r="M279" s="8" t="s">
        <v>561</v>
      </c>
      <c r="N279" s="2" t="s">
        <v>562</v>
      </c>
      <c r="O279" s="2" t="s">
        <v>52</v>
      </c>
      <c r="P279" s="2" t="s">
        <v>52</v>
      </c>
      <c r="Q279" s="2" t="s">
        <v>516</v>
      </c>
      <c r="R279" s="2" t="s">
        <v>64</v>
      </c>
      <c r="S279" s="2" t="s">
        <v>65</v>
      </c>
      <c r="T279" s="2" t="s">
        <v>65</v>
      </c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2" t="s">
        <v>52</v>
      </c>
      <c r="AS279" s="2" t="s">
        <v>52</v>
      </c>
      <c r="AT279" s="3"/>
      <c r="AU279" s="2" t="s">
        <v>563</v>
      </c>
      <c r="AV279" s="3">
        <v>119</v>
      </c>
    </row>
    <row r="280" spans="1:48" ht="30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48" ht="30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48" ht="30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48" ht="30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48" ht="30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48" ht="30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48" ht="30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48" ht="30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48" ht="30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48" ht="30" customHeight="1" x14ac:dyDescent="0.3">
      <c r="A289" s="8" t="s">
        <v>98</v>
      </c>
      <c r="B289" s="9"/>
      <c r="C289" s="9"/>
      <c r="D289" s="9"/>
      <c r="E289" s="9"/>
      <c r="F289" s="11">
        <f>SUM(F269:F288)</f>
        <v>2700194</v>
      </c>
      <c r="G289" s="9"/>
      <c r="H289" s="11">
        <f>SUM(H269:H288)</f>
        <v>6584142</v>
      </c>
      <c r="I289" s="9"/>
      <c r="J289" s="11">
        <f>SUM(J269:J288)</f>
        <v>0</v>
      </c>
      <c r="K289" s="9"/>
      <c r="L289" s="11">
        <f>SUM(L269:L288)</f>
        <v>9284336</v>
      </c>
      <c r="M289" s="9"/>
      <c r="N289" t="s">
        <v>99</v>
      </c>
    </row>
    <row r="290" spans="1:48" ht="30" customHeight="1" x14ac:dyDescent="0.3">
      <c r="A290" s="8" t="s">
        <v>564</v>
      </c>
      <c r="B290" s="8" t="s">
        <v>52</v>
      </c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3"/>
      <c r="O290" s="3"/>
      <c r="P290" s="3"/>
      <c r="Q290" s="2" t="s">
        <v>565</v>
      </c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</row>
    <row r="291" spans="1:48" ht="30" customHeight="1" x14ac:dyDescent="0.3">
      <c r="A291" s="8" t="s">
        <v>566</v>
      </c>
      <c r="B291" s="8" t="s">
        <v>567</v>
      </c>
      <c r="C291" s="8" t="s">
        <v>69</v>
      </c>
      <c r="D291" s="9">
        <v>2</v>
      </c>
      <c r="E291" s="11"/>
      <c r="F291" s="11"/>
      <c r="G291" s="11"/>
      <c r="H291" s="11"/>
      <c r="I291" s="11"/>
      <c r="J291" s="11"/>
      <c r="K291" s="11"/>
      <c r="L291" s="11"/>
      <c r="M291" s="8" t="s">
        <v>451</v>
      </c>
      <c r="N291" s="2" t="s">
        <v>568</v>
      </c>
      <c r="O291" s="2" t="s">
        <v>52</v>
      </c>
      <c r="P291" s="2" t="s">
        <v>52</v>
      </c>
      <c r="Q291" s="2" t="s">
        <v>52</v>
      </c>
      <c r="R291" s="2" t="s">
        <v>65</v>
      </c>
      <c r="S291" s="2" t="s">
        <v>65</v>
      </c>
      <c r="T291" s="2" t="s">
        <v>64</v>
      </c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2" t="s">
        <v>451</v>
      </c>
      <c r="AS291" s="2" t="s">
        <v>52</v>
      </c>
      <c r="AT291" s="3"/>
      <c r="AU291" s="2" t="s">
        <v>569</v>
      </c>
      <c r="AV291" s="3">
        <v>121</v>
      </c>
    </row>
    <row r="292" spans="1:48" ht="30" customHeight="1" x14ac:dyDescent="0.3">
      <c r="A292" s="8" t="s">
        <v>570</v>
      </c>
      <c r="B292" s="8" t="s">
        <v>571</v>
      </c>
      <c r="C292" s="8" t="s">
        <v>69</v>
      </c>
      <c r="D292" s="9">
        <v>11</v>
      </c>
      <c r="E292" s="11"/>
      <c r="F292" s="11"/>
      <c r="G292" s="11"/>
      <c r="H292" s="11"/>
      <c r="I292" s="11"/>
      <c r="J292" s="11"/>
      <c r="K292" s="11"/>
      <c r="L292" s="11"/>
      <c r="M292" s="8" t="s">
        <v>451</v>
      </c>
      <c r="N292" s="2" t="s">
        <v>572</v>
      </c>
      <c r="O292" s="2" t="s">
        <v>52</v>
      </c>
      <c r="P292" s="2" t="s">
        <v>52</v>
      </c>
      <c r="Q292" s="2" t="s">
        <v>52</v>
      </c>
      <c r="R292" s="2" t="s">
        <v>65</v>
      </c>
      <c r="S292" s="2" t="s">
        <v>65</v>
      </c>
      <c r="T292" s="2" t="s">
        <v>64</v>
      </c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2" t="s">
        <v>451</v>
      </c>
      <c r="AS292" s="2" t="s">
        <v>52</v>
      </c>
      <c r="AT292" s="3"/>
      <c r="AU292" s="2" t="s">
        <v>573</v>
      </c>
      <c r="AV292" s="3">
        <v>122</v>
      </c>
    </row>
    <row r="293" spans="1:48" ht="30" customHeight="1" x14ac:dyDescent="0.3">
      <c r="A293" s="8" t="s">
        <v>574</v>
      </c>
      <c r="B293" s="8" t="s">
        <v>575</v>
      </c>
      <c r="C293" s="8" t="s">
        <v>69</v>
      </c>
      <c r="D293" s="9">
        <v>12</v>
      </c>
      <c r="E293" s="11"/>
      <c r="F293" s="11"/>
      <c r="G293" s="11"/>
      <c r="H293" s="11"/>
      <c r="I293" s="11"/>
      <c r="J293" s="11"/>
      <c r="K293" s="11"/>
      <c r="L293" s="11"/>
      <c r="M293" s="8" t="s">
        <v>451</v>
      </c>
      <c r="N293" s="2" t="s">
        <v>576</v>
      </c>
      <c r="O293" s="2" t="s">
        <v>52</v>
      </c>
      <c r="P293" s="2" t="s">
        <v>52</v>
      </c>
      <c r="Q293" s="2" t="s">
        <v>52</v>
      </c>
      <c r="R293" s="2" t="s">
        <v>65</v>
      </c>
      <c r="S293" s="2" t="s">
        <v>65</v>
      </c>
      <c r="T293" s="2" t="s">
        <v>64</v>
      </c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2" t="s">
        <v>451</v>
      </c>
      <c r="AS293" s="2" t="s">
        <v>52</v>
      </c>
      <c r="AT293" s="3"/>
      <c r="AU293" s="2" t="s">
        <v>577</v>
      </c>
      <c r="AV293" s="3">
        <v>123</v>
      </c>
    </row>
    <row r="294" spans="1:48" ht="30" customHeight="1" x14ac:dyDescent="0.3">
      <c r="A294" s="8" t="s">
        <v>578</v>
      </c>
      <c r="B294" s="8" t="s">
        <v>579</v>
      </c>
      <c r="C294" s="8" t="s">
        <v>69</v>
      </c>
      <c r="D294" s="9">
        <v>1</v>
      </c>
      <c r="E294" s="11"/>
      <c r="F294" s="11"/>
      <c r="G294" s="11"/>
      <c r="H294" s="11"/>
      <c r="I294" s="11"/>
      <c r="J294" s="11"/>
      <c r="K294" s="11"/>
      <c r="L294" s="11"/>
      <c r="M294" s="8" t="s">
        <v>451</v>
      </c>
      <c r="N294" s="2" t="s">
        <v>580</v>
      </c>
      <c r="O294" s="2" t="s">
        <v>52</v>
      </c>
      <c r="P294" s="2" t="s">
        <v>52</v>
      </c>
      <c r="Q294" s="2" t="s">
        <v>52</v>
      </c>
      <c r="R294" s="2" t="s">
        <v>65</v>
      </c>
      <c r="S294" s="2" t="s">
        <v>65</v>
      </c>
      <c r="T294" s="2" t="s">
        <v>64</v>
      </c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2" t="s">
        <v>451</v>
      </c>
      <c r="AS294" s="2" t="s">
        <v>52</v>
      </c>
      <c r="AT294" s="3"/>
      <c r="AU294" s="2" t="s">
        <v>581</v>
      </c>
      <c r="AV294" s="3">
        <v>124</v>
      </c>
    </row>
    <row r="295" spans="1:48" ht="30" customHeight="1" x14ac:dyDescent="0.3">
      <c r="A295" s="8" t="s">
        <v>582</v>
      </c>
      <c r="B295" s="8" t="s">
        <v>583</v>
      </c>
      <c r="C295" s="8" t="s">
        <v>69</v>
      </c>
      <c r="D295" s="9">
        <v>1</v>
      </c>
      <c r="E295" s="11"/>
      <c r="F295" s="11"/>
      <c r="G295" s="11"/>
      <c r="H295" s="11"/>
      <c r="I295" s="11"/>
      <c r="J295" s="11"/>
      <c r="K295" s="11"/>
      <c r="L295" s="11"/>
      <c r="M295" s="8" t="s">
        <v>451</v>
      </c>
      <c r="N295" s="2" t="s">
        <v>584</v>
      </c>
      <c r="O295" s="2" t="s">
        <v>52</v>
      </c>
      <c r="P295" s="2" t="s">
        <v>52</v>
      </c>
      <c r="Q295" s="2" t="s">
        <v>52</v>
      </c>
      <c r="R295" s="2" t="s">
        <v>65</v>
      </c>
      <c r="S295" s="2" t="s">
        <v>65</v>
      </c>
      <c r="T295" s="2" t="s">
        <v>64</v>
      </c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2" t="s">
        <v>451</v>
      </c>
      <c r="AS295" s="2" t="s">
        <v>52</v>
      </c>
      <c r="AT295" s="3"/>
      <c r="AU295" s="2" t="s">
        <v>585</v>
      </c>
      <c r="AV295" s="3">
        <v>125</v>
      </c>
    </row>
    <row r="296" spans="1:48" ht="30" customHeight="1" x14ac:dyDescent="0.3">
      <c r="A296" s="8" t="s">
        <v>586</v>
      </c>
      <c r="B296" s="8" t="s">
        <v>587</v>
      </c>
      <c r="C296" s="8" t="s">
        <v>69</v>
      </c>
      <c r="D296" s="9">
        <v>1</v>
      </c>
      <c r="E296" s="11"/>
      <c r="F296" s="11"/>
      <c r="G296" s="11"/>
      <c r="H296" s="11"/>
      <c r="I296" s="11"/>
      <c r="J296" s="11"/>
      <c r="K296" s="11"/>
      <c r="L296" s="11"/>
      <c r="M296" s="8" t="s">
        <v>451</v>
      </c>
      <c r="N296" s="2" t="s">
        <v>588</v>
      </c>
      <c r="O296" s="2" t="s">
        <v>52</v>
      </c>
      <c r="P296" s="2" t="s">
        <v>52</v>
      </c>
      <c r="Q296" s="2" t="s">
        <v>52</v>
      </c>
      <c r="R296" s="2" t="s">
        <v>65</v>
      </c>
      <c r="S296" s="2" t="s">
        <v>65</v>
      </c>
      <c r="T296" s="2" t="s">
        <v>64</v>
      </c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2" t="s">
        <v>451</v>
      </c>
      <c r="AS296" s="2" t="s">
        <v>52</v>
      </c>
      <c r="AT296" s="3"/>
      <c r="AU296" s="2" t="s">
        <v>589</v>
      </c>
      <c r="AV296" s="3">
        <v>126</v>
      </c>
    </row>
    <row r="297" spans="1:48" ht="30" customHeight="1" x14ac:dyDescent="0.3">
      <c r="A297" s="8" t="s">
        <v>590</v>
      </c>
      <c r="B297" s="8" t="s">
        <v>591</v>
      </c>
      <c r="C297" s="8" t="s">
        <v>69</v>
      </c>
      <c r="D297" s="9">
        <v>1</v>
      </c>
      <c r="E297" s="11"/>
      <c r="F297" s="11"/>
      <c r="G297" s="11"/>
      <c r="H297" s="11"/>
      <c r="I297" s="11"/>
      <c r="J297" s="11"/>
      <c r="K297" s="11"/>
      <c r="L297" s="11"/>
      <c r="M297" s="8" t="s">
        <v>451</v>
      </c>
      <c r="N297" s="2" t="s">
        <v>592</v>
      </c>
      <c r="O297" s="2" t="s">
        <v>52</v>
      </c>
      <c r="P297" s="2" t="s">
        <v>52</v>
      </c>
      <c r="Q297" s="2" t="s">
        <v>52</v>
      </c>
      <c r="R297" s="2" t="s">
        <v>65</v>
      </c>
      <c r="S297" s="2" t="s">
        <v>65</v>
      </c>
      <c r="T297" s="2" t="s">
        <v>64</v>
      </c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2" t="s">
        <v>451</v>
      </c>
      <c r="AS297" s="2" t="s">
        <v>52</v>
      </c>
      <c r="AT297" s="3"/>
      <c r="AU297" s="2" t="s">
        <v>593</v>
      </c>
      <c r="AV297" s="3">
        <v>127</v>
      </c>
    </row>
    <row r="298" spans="1:48" ht="30" customHeight="1" x14ac:dyDescent="0.3">
      <c r="A298" s="8" t="s">
        <v>594</v>
      </c>
      <c r="B298" s="8" t="s">
        <v>595</v>
      </c>
      <c r="C298" s="8" t="s">
        <v>69</v>
      </c>
      <c r="D298" s="9">
        <v>1</v>
      </c>
      <c r="E298" s="11"/>
      <c r="F298" s="11"/>
      <c r="G298" s="11"/>
      <c r="H298" s="11"/>
      <c r="I298" s="11"/>
      <c r="J298" s="11"/>
      <c r="K298" s="11"/>
      <c r="L298" s="11"/>
      <c r="M298" s="8" t="s">
        <v>451</v>
      </c>
      <c r="N298" s="2" t="s">
        <v>596</v>
      </c>
      <c r="O298" s="2" t="s">
        <v>52</v>
      </c>
      <c r="P298" s="2" t="s">
        <v>52</v>
      </c>
      <c r="Q298" s="2" t="s">
        <v>52</v>
      </c>
      <c r="R298" s="2" t="s">
        <v>65</v>
      </c>
      <c r="S298" s="2" t="s">
        <v>65</v>
      </c>
      <c r="T298" s="2" t="s">
        <v>64</v>
      </c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2" t="s">
        <v>451</v>
      </c>
      <c r="AS298" s="2" t="s">
        <v>52</v>
      </c>
      <c r="AT298" s="3"/>
      <c r="AU298" s="2" t="s">
        <v>597</v>
      </c>
      <c r="AV298" s="3">
        <v>128</v>
      </c>
    </row>
    <row r="299" spans="1:48" ht="30" customHeight="1" x14ac:dyDescent="0.3">
      <c r="A299" s="8" t="s">
        <v>598</v>
      </c>
      <c r="B299" s="8" t="s">
        <v>599</v>
      </c>
      <c r="C299" s="8" t="s">
        <v>69</v>
      </c>
      <c r="D299" s="9">
        <v>1</v>
      </c>
      <c r="E299" s="11"/>
      <c r="F299" s="11"/>
      <c r="G299" s="11"/>
      <c r="H299" s="11"/>
      <c r="I299" s="11"/>
      <c r="J299" s="11"/>
      <c r="K299" s="11"/>
      <c r="L299" s="11"/>
      <c r="M299" s="8" t="s">
        <v>451</v>
      </c>
      <c r="N299" s="2" t="s">
        <v>600</v>
      </c>
      <c r="O299" s="2" t="s">
        <v>52</v>
      </c>
      <c r="P299" s="2" t="s">
        <v>52</v>
      </c>
      <c r="Q299" s="2" t="s">
        <v>52</v>
      </c>
      <c r="R299" s="2" t="s">
        <v>65</v>
      </c>
      <c r="S299" s="2" t="s">
        <v>65</v>
      </c>
      <c r="T299" s="2" t="s">
        <v>64</v>
      </c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2" t="s">
        <v>451</v>
      </c>
      <c r="AS299" s="2" t="s">
        <v>52</v>
      </c>
      <c r="AT299" s="3"/>
      <c r="AU299" s="2" t="s">
        <v>601</v>
      </c>
      <c r="AV299" s="3">
        <v>129</v>
      </c>
    </row>
    <row r="300" spans="1:48" ht="30" customHeight="1" x14ac:dyDescent="0.3">
      <c r="A300" s="8" t="s">
        <v>602</v>
      </c>
      <c r="B300" s="8" t="s">
        <v>603</v>
      </c>
      <c r="C300" s="8" t="s">
        <v>69</v>
      </c>
      <c r="D300" s="9">
        <v>2</v>
      </c>
      <c r="E300" s="11"/>
      <c r="F300" s="11"/>
      <c r="G300" s="11"/>
      <c r="H300" s="11"/>
      <c r="I300" s="11"/>
      <c r="J300" s="11"/>
      <c r="K300" s="11"/>
      <c r="L300" s="11"/>
      <c r="M300" s="8" t="s">
        <v>451</v>
      </c>
      <c r="N300" s="2" t="s">
        <v>604</v>
      </c>
      <c r="O300" s="2" t="s">
        <v>52</v>
      </c>
      <c r="P300" s="2" t="s">
        <v>52</v>
      </c>
      <c r="Q300" s="2" t="s">
        <v>52</v>
      </c>
      <c r="R300" s="2" t="s">
        <v>65</v>
      </c>
      <c r="S300" s="2" t="s">
        <v>65</v>
      </c>
      <c r="T300" s="2" t="s">
        <v>64</v>
      </c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2" t="s">
        <v>451</v>
      </c>
      <c r="AS300" s="2" t="s">
        <v>52</v>
      </c>
      <c r="AT300" s="3"/>
      <c r="AU300" s="2" t="s">
        <v>605</v>
      </c>
      <c r="AV300" s="3">
        <v>130</v>
      </c>
    </row>
    <row r="301" spans="1:48" ht="30" customHeight="1" x14ac:dyDescent="0.3">
      <c r="A301" s="8" t="s">
        <v>606</v>
      </c>
      <c r="B301" s="8" t="s">
        <v>607</v>
      </c>
      <c r="C301" s="8" t="s">
        <v>69</v>
      </c>
      <c r="D301" s="9">
        <v>1</v>
      </c>
      <c r="E301" s="11"/>
      <c r="F301" s="11"/>
      <c r="G301" s="11"/>
      <c r="H301" s="11"/>
      <c r="I301" s="11"/>
      <c r="J301" s="11"/>
      <c r="K301" s="11"/>
      <c r="L301" s="11"/>
      <c r="M301" s="8" t="s">
        <v>451</v>
      </c>
      <c r="N301" s="2" t="s">
        <v>608</v>
      </c>
      <c r="O301" s="2" t="s">
        <v>52</v>
      </c>
      <c r="P301" s="2" t="s">
        <v>52</v>
      </c>
      <c r="Q301" s="2" t="s">
        <v>52</v>
      </c>
      <c r="R301" s="2" t="s">
        <v>65</v>
      </c>
      <c r="S301" s="2" t="s">
        <v>65</v>
      </c>
      <c r="T301" s="2" t="s">
        <v>64</v>
      </c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2" t="s">
        <v>451</v>
      </c>
      <c r="AS301" s="2" t="s">
        <v>52</v>
      </c>
      <c r="AT301" s="3"/>
      <c r="AU301" s="2" t="s">
        <v>609</v>
      </c>
      <c r="AV301" s="3">
        <v>131</v>
      </c>
    </row>
    <row r="302" spans="1:48" ht="30" customHeight="1" x14ac:dyDescent="0.3">
      <c r="A302" s="8" t="s">
        <v>610</v>
      </c>
      <c r="B302" s="8" t="s">
        <v>611</v>
      </c>
      <c r="C302" s="8" t="s">
        <v>69</v>
      </c>
      <c r="D302" s="9">
        <v>3</v>
      </c>
      <c r="E302" s="11"/>
      <c r="F302" s="11"/>
      <c r="G302" s="11"/>
      <c r="H302" s="11"/>
      <c r="I302" s="11"/>
      <c r="J302" s="11"/>
      <c r="K302" s="11"/>
      <c r="L302" s="11"/>
      <c r="M302" s="8" t="s">
        <v>451</v>
      </c>
      <c r="N302" s="2" t="s">
        <v>612</v>
      </c>
      <c r="O302" s="2" t="s">
        <v>52</v>
      </c>
      <c r="P302" s="2" t="s">
        <v>52</v>
      </c>
      <c r="Q302" s="2" t="s">
        <v>52</v>
      </c>
      <c r="R302" s="2" t="s">
        <v>65</v>
      </c>
      <c r="S302" s="2" t="s">
        <v>65</v>
      </c>
      <c r="T302" s="2" t="s">
        <v>64</v>
      </c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2" t="s">
        <v>451</v>
      </c>
      <c r="AS302" s="2" t="s">
        <v>52</v>
      </c>
      <c r="AT302" s="3"/>
      <c r="AU302" s="2" t="s">
        <v>613</v>
      </c>
      <c r="AV302" s="3">
        <v>132</v>
      </c>
    </row>
    <row r="303" spans="1:48" ht="30" customHeight="1" x14ac:dyDescent="0.3">
      <c r="A303" s="8" t="s">
        <v>614</v>
      </c>
      <c r="B303" s="8" t="s">
        <v>615</v>
      </c>
      <c r="C303" s="8" t="s">
        <v>69</v>
      </c>
      <c r="D303" s="9">
        <v>2</v>
      </c>
      <c r="E303" s="11"/>
      <c r="F303" s="11"/>
      <c r="G303" s="11"/>
      <c r="H303" s="11"/>
      <c r="I303" s="11"/>
      <c r="J303" s="11"/>
      <c r="K303" s="11"/>
      <c r="L303" s="11"/>
      <c r="M303" s="8" t="s">
        <v>451</v>
      </c>
      <c r="N303" s="2" t="s">
        <v>616</v>
      </c>
      <c r="O303" s="2" t="s">
        <v>52</v>
      </c>
      <c r="P303" s="2" t="s">
        <v>52</v>
      </c>
      <c r="Q303" s="2" t="s">
        <v>52</v>
      </c>
      <c r="R303" s="2" t="s">
        <v>65</v>
      </c>
      <c r="S303" s="2" t="s">
        <v>65</v>
      </c>
      <c r="T303" s="2" t="s">
        <v>64</v>
      </c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2" t="s">
        <v>451</v>
      </c>
      <c r="AS303" s="2" t="s">
        <v>52</v>
      </c>
      <c r="AT303" s="3"/>
      <c r="AU303" s="2" t="s">
        <v>617</v>
      </c>
      <c r="AV303" s="3">
        <v>133</v>
      </c>
    </row>
    <row r="304" spans="1:48" ht="30" customHeight="1" x14ac:dyDescent="0.3">
      <c r="A304" s="8" t="s">
        <v>618</v>
      </c>
      <c r="B304" s="8" t="s">
        <v>619</v>
      </c>
      <c r="C304" s="8" t="s">
        <v>69</v>
      </c>
      <c r="D304" s="9">
        <v>6</v>
      </c>
      <c r="E304" s="11"/>
      <c r="F304" s="11"/>
      <c r="G304" s="11"/>
      <c r="H304" s="11"/>
      <c r="I304" s="11"/>
      <c r="J304" s="11"/>
      <c r="K304" s="11"/>
      <c r="L304" s="11"/>
      <c r="M304" s="8" t="s">
        <v>451</v>
      </c>
      <c r="N304" s="2" t="s">
        <v>620</v>
      </c>
      <c r="O304" s="2" t="s">
        <v>52</v>
      </c>
      <c r="P304" s="2" t="s">
        <v>52</v>
      </c>
      <c r="Q304" s="2" t="s">
        <v>52</v>
      </c>
      <c r="R304" s="2" t="s">
        <v>65</v>
      </c>
      <c r="S304" s="2" t="s">
        <v>65</v>
      </c>
      <c r="T304" s="2" t="s">
        <v>64</v>
      </c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2" t="s">
        <v>451</v>
      </c>
      <c r="AS304" s="2" t="s">
        <v>52</v>
      </c>
      <c r="AT304" s="3"/>
      <c r="AU304" s="2" t="s">
        <v>621</v>
      </c>
      <c r="AV304" s="3">
        <v>134</v>
      </c>
    </row>
    <row r="305" spans="1:48" ht="30" customHeight="1" x14ac:dyDescent="0.3">
      <c r="A305" s="8" t="s">
        <v>622</v>
      </c>
      <c r="B305" s="8" t="s">
        <v>52</v>
      </c>
      <c r="C305" s="8" t="s">
        <v>623</v>
      </c>
      <c r="D305" s="9">
        <v>1</v>
      </c>
      <c r="E305" s="11">
        <f>TRUNC(단가대비표!O71,0)</f>
        <v>14000000</v>
      </c>
      <c r="F305" s="11">
        <f>TRUNC(E305*D305, 0)</f>
        <v>14000000</v>
      </c>
      <c r="G305" s="11">
        <f>TRUNC(단가대비표!P71,0)</f>
        <v>0</v>
      </c>
      <c r="H305" s="11">
        <f>TRUNC(G305*D305, 0)</f>
        <v>0</v>
      </c>
      <c r="I305" s="11">
        <f>TRUNC(단가대비표!V71,0)</f>
        <v>0</v>
      </c>
      <c r="J305" s="11">
        <f>TRUNC(I305*D305, 0)</f>
        <v>0</v>
      </c>
      <c r="K305" s="11">
        <f t="shared" ref="K305:L307" si="38">TRUNC(E305+G305+I305, 0)</f>
        <v>14000000</v>
      </c>
      <c r="L305" s="11">
        <f t="shared" si="38"/>
        <v>14000000</v>
      </c>
      <c r="M305" s="8" t="s">
        <v>624</v>
      </c>
      <c r="N305" s="2" t="s">
        <v>625</v>
      </c>
      <c r="O305" s="2" t="s">
        <v>52</v>
      </c>
      <c r="P305" s="2" t="s">
        <v>52</v>
      </c>
      <c r="Q305" s="2" t="s">
        <v>565</v>
      </c>
      <c r="R305" s="2" t="s">
        <v>65</v>
      </c>
      <c r="S305" s="2" t="s">
        <v>65</v>
      </c>
      <c r="T305" s="2" t="s">
        <v>64</v>
      </c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2" t="s">
        <v>52</v>
      </c>
      <c r="AS305" s="2" t="s">
        <v>52</v>
      </c>
      <c r="AT305" s="3"/>
      <c r="AU305" s="2" t="s">
        <v>626</v>
      </c>
      <c r="AV305" s="3">
        <v>135</v>
      </c>
    </row>
    <row r="306" spans="1:48" ht="30" customHeight="1" x14ac:dyDescent="0.3">
      <c r="A306" s="8" t="s">
        <v>627</v>
      </c>
      <c r="B306" s="8" t="s">
        <v>52</v>
      </c>
      <c r="C306" s="8" t="s">
        <v>623</v>
      </c>
      <c r="D306" s="9">
        <v>1</v>
      </c>
      <c r="E306" s="11">
        <f>TRUNC(단가대비표!O72,0)</f>
        <v>70172727</v>
      </c>
      <c r="F306" s="11">
        <f>TRUNC(E306*D306, 0)</f>
        <v>70172727</v>
      </c>
      <c r="G306" s="11">
        <f>TRUNC(단가대비표!P72,0)</f>
        <v>0</v>
      </c>
      <c r="H306" s="11">
        <f>TRUNC(G306*D306, 0)</f>
        <v>0</v>
      </c>
      <c r="I306" s="11">
        <f>TRUNC(단가대비표!V72,0)</f>
        <v>0</v>
      </c>
      <c r="J306" s="11">
        <f>TRUNC(I306*D306, 0)</f>
        <v>0</v>
      </c>
      <c r="K306" s="11">
        <f t="shared" si="38"/>
        <v>70172727</v>
      </c>
      <c r="L306" s="11">
        <f t="shared" si="38"/>
        <v>70172727</v>
      </c>
      <c r="M306" s="8" t="s">
        <v>624</v>
      </c>
      <c r="N306" s="2" t="s">
        <v>628</v>
      </c>
      <c r="O306" s="2" t="s">
        <v>52</v>
      </c>
      <c r="P306" s="2" t="s">
        <v>52</v>
      </c>
      <c r="Q306" s="2" t="s">
        <v>565</v>
      </c>
      <c r="R306" s="2" t="s">
        <v>65</v>
      </c>
      <c r="S306" s="2" t="s">
        <v>65</v>
      </c>
      <c r="T306" s="2" t="s">
        <v>64</v>
      </c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2" t="s">
        <v>52</v>
      </c>
      <c r="AS306" s="2" t="s">
        <v>52</v>
      </c>
      <c r="AT306" s="3"/>
      <c r="AU306" s="2" t="s">
        <v>629</v>
      </c>
      <c r="AV306" s="3">
        <v>136</v>
      </c>
    </row>
    <row r="307" spans="1:48" ht="30" customHeight="1" x14ac:dyDescent="0.3">
      <c r="A307" s="8" t="s">
        <v>630</v>
      </c>
      <c r="B307" s="8" t="s">
        <v>631</v>
      </c>
      <c r="C307" s="8" t="s">
        <v>623</v>
      </c>
      <c r="D307" s="9">
        <v>1</v>
      </c>
      <c r="E307" s="11">
        <f>TRUNC(단가대비표!O73,0)</f>
        <v>87906000</v>
      </c>
      <c r="F307" s="11">
        <f>TRUNC(E307*D307, 0)</f>
        <v>87906000</v>
      </c>
      <c r="G307" s="11">
        <f>TRUNC(단가대비표!P73,0)</f>
        <v>0</v>
      </c>
      <c r="H307" s="11">
        <f>TRUNC(G307*D307, 0)</f>
        <v>0</v>
      </c>
      <c r="I307" s="11">
        <f>TRUNC(단가대비표!V73,0)</f>
        <v>0</v>
      </c>
      <c r="J307" s="11">
        <f>TRUNC(I307*D307, 0)</f>
        <v>0</v>
      </c>
      <c r="K307" s="11">
        <f t="shared" si="38"/>
        <v>87906000</v>
      </c>
      <c r="L307" s="11">
        <f t="shared" si="38"/>
        <v>87906000</v>
      </c>
      <c r="M307" s="8" t="s">
        <v>624</v>
      </c>
      <c r="N307" s="2" t="s">
        <v>632</v>
      </c>
      <c r="O307" s="2" t="s">
        <v>52</v>
      </c>
      <c r="P307" s="2" t="s">
        <v>52</v>
      </c>
      <c r="Q307" s="2" t="s">
        <v>565</v>
      </c>
      <c r="R307" s="2" t="s">
        <v>65</v>
      </c>
      <c r="S307" s="2" t="s">
        <v>65</v>
      </c>
      <c r="T307" s="2" t="s">
        <v>64</v>
      </c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2" t="s">
        <v>52</v>
      </c>
      <c r="AS307" s="2" t="s">
        <v>52</v>
      </c>
      <c r="AT307" s="3"/>
      <c r="AU307" s="2" t="s">
        <v>633</v>
      </c>
      <c r="AV307" s="3">
        <v>137</v>
      </c>
    </row>
    <row r="308" spans="1:48" ht="30" customHeight="1" x14ac:dyDescent="0.3">
      <c r="A308" s="8" t="s">
        <v>634</v>
      </c>
      <c r="B308" s="8" t="s">
        <v>635</v>
      </c>
      <c r="C308" s="8" t="s">
        <v>80</v>
      </c>
      <c r="D308" s="9">
        <v>120</v>
      </c>
      <c r="E308" s="11"/>
      <c r="F308" s="11"/>
      <c r="G308" s="11"/>
      <c r="H308" s="11"/>
      <c r="I308" s="11"/>
      <c r="J308" s="11"/>
      <c r="K308" s="11"/>
      <c r="L308" s="11"/>
      <c r="M308" s="8" t="s">
        <v>451</v>
      </c>
      <c r="N308" s="2" t="s">
        <v>636</v>
      </c>
      <c r="O308" s="2" t="s">
        <v>52</v>
      </c>
      <c r="P308" s="2" t="s">
        <v>52</v>
      </c>
      <c r="Q308" s="2" t="s">
        <v>52</v>
      </c>
      <c r="R308" s="2" t="s">
        <v>65</v>
      </c>
      <c r="S308" s="2" t="s">
        <v>65</v>
      </c>
      <c r="T308" s="2" t="s">
        <v>64</v>
      </c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2" t="s">
        <v>451</v>
      </c>
      <c r="AS308" s="2" t="s">
        <v>52</v>
      </c>
      <c r="AT308" s="3"/>
      <c r="AU308" s="2" t="s">
        <v>637</v>
      </c>
      <c r="AV308" s="3">
        <v>138</v>
      </c>
    </row>
    <row r="309" spans="1:48" ht="30" customHeight="1" x14ac:dyDescent="0.3">
      <c r="A309" s="8" t="s">
        <v>634</v>
      </c>
      <c r="B309" s="8" t="s">
        <v>638</v>
      </c>
      <c r="C309" s="8" t="s">
        <v>196</v>
      </c>
      <c r="D309" s="9">
        <v>70</v>
      </c>
      <c r="E309" s="11"/>
      <c r="F309" s="11"/>
      <c r="G309" s="11"/>
      <c r="H309" s="11"/>
      <c r="I309" s="11"/>
      <c r="J309" s="11"/>
      <c r="K309" s="11"/>
      <c r="L309" s="11"/>
      <c r="M309" s="8" t="s">
        <v>451</v>
      </c>
      <c r="N309" s="2" t="s">
        <v>639</v>
      </c>
      <c r="O309" s="2" t="s">
        <v>52</v>
      </c>
      <c r="P309" s="2" t="s">
        <v>52</v>
      </c>
      <c r="Q309" s="2" t="s">
        <v>52</v>
      </c>
      <c r="R309" s="2" t="s">
        <v>65</v>
      </c>
      <c r="S309" s="2" t="s">
        <v>65</v>
      </c>
      <c r="T309" s="2" t="s">
        <v>64</v>
      </c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2" t="s">
        <v>451</v>
      </c>
      <c r="AS309" s="2" t="s">
        <v>52</v>
      </c>
      <c r="AT309" s="3"/>
      <c r="AU309" s="2" t="s">
        <v>640</v>
      </c>
      <c r="AV309" s="3">
        <v>139</v>
      </c>
    </row>
    <row r="310" spans="1:48" ht="30" customHeight="1" x14ac:dyDescent="0.3">
      <c r="A310" s="8" t="s">
        <v>641</v>
      </c>
      <c r="B310" s="8" t="s">
        <v>642</v>
      </c>
      <c r="C310" s="8" t="s">
        <v>69</v>
      </c>
      <c r="D310" s="9">
        <v>1</v>
      </c>
      <c r="E310" s="11"/>
      <c r="F310" s="11"/>
      <c r="G310" s="11"/>
      <c r="H310" s="11"/>
      <c r="I310" s="11"/>
      <c r="J310" s="11"/>
      <c r="K310" s="11"/>
      <c r="L310" s="11"/>
      <c r="M310" s="8" t="s">
        <v>451</v>
      </c>
      <c r="N310" s="2" t="s">
        <v>643</v>
      </c>
      <c r="O310" s="2" t="s">
        <v>52</v>
      </c>
      <c r="P310" s="2" t="s">
        <v>52</v>
      </c>
      <c r="Q310" s="2" t="s">
        <v>52</v>
      </c>
      <c r="R310" s="2" t="s">
        <v>65</v>
      </c>
      <c r="S310" s="2" t="s">
        <v>65</v>
      </c>
      <c r="T310" s="2" t="s">
        <v>64</v>
      </c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2" t="s">
        <v>451</v>
      </c>
      <c r="AS310" s="2" t="s">
        <v>52</v>
      </c>
      <c r="AT310" s="3"/>
      <c r="AU310" s="2" t="s">
        <v>644</v>
      </c>
      <c r="AV310" s="3">
        <v>140</v>
      </c>
    </row>
    <row r="311" spans="1:48" ht="30" customHeight="1" x14ac:dyDescent="0.3">
      <c r="A311" s="8" t="s">
        <v>645</v>
      </c>
      <c r="B311" s="8" t="s">
        <v>646</v>
      </c>
      <c r="C311" s="8" t="s">
        <v>80</v>
      </c>
      <c r="D311" s="9">
        <v>84</v>
      </c>
      <c r="E311" s="11">
        <f>TRUNC(일위대가목록!E79,0)</f>
        <v>21526</v>
      </c>
      <c r="F311" s="11">
        <f>TRUNC(E311*D311, 0)</f>
        <v>1808184</v>
      </c>
      <c r="G311" s="11">
        <f>TRUNC(일위대가목록!F79,0)</f>
        <v>5923</v>
      </c>
      <c r="H311" s="11">
        <f>TRUNC(G311*D311, 0)</f>
        <v>497532</v>
      </c>
      <c r="I311" s="11">
        <f>TRUNC(일위대가목록!G79,0)</f>
        <v>651</v>
      </c>
      <c r="J311" s="11">
        <f>TRUNC(I311*D311, 0)</f>
        <v>54684</v>
      </c>
      <c r="K311" s="11">
        <f t="shared" ref="K311:L315" si="39">TRUNC(E311+G311+I311, 0)</f>
        <v>28100</v>
      </c>
      <c r="L311" s="11">
        <f t="shared" si="39"/>
        <v>2360400</v>
      </c>
      <c r="M311" s="8" t="s">
        <v>647</v>
      </c>
      <c r="N311" s="2" t="s">
        <v>648</v>
      </c>
      <c r="O311" s="2" t="s">
        <v>52</v>
      </c>
      <c r="P311" s="2" t="s">
        <v>52</v>
      </c>
      <c r="Q311" s="2" t="s">
        <v>565</v>
      </c>
      <c r="R311" s="2" t="s">
        <v>64</v>
      </c>
      <c r="S311" s="2" t="s">
        <v>65</v>
      </c>
      <c r="T311" s="2" t="s">
        <v>65</v>
      </c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2" t="s">
        <v>52</v>
      </c>
      <c r="AS311" s="2" t="s">
        <v>52</v>
      </c>
      <c r="AT311" s="3"/>
      <c r="AU311" s="2" t="s">
        <v>649</v>
      </c>
      <c r="AV311" s="3">
        <v>141</v>
      </c>
    </row>
    <row r="312" spans="1:48" ht="30" customHeight="1" x14ac:dyDescent="0.3">
      <c r="A312" s="8" t="s">
        <v>650</v>
      </c>
      <c r="B312" s="8" t="s">
        <v>651</v>
      </c>
      <c r="C312" s="8" t="s">
        <v>196</v>
      </c>
      <c r="D312" s="9">
        <v>40</v>
      </c>
      <c r="E312" s="11">
        <f>TRUNC(일위대가목록!E80,0)</f>
        <v>23680</v>
      </c>
      <c r="F312" s="11">
        <f>TRUNC(E312*D312, 0)</f>
        <v>947200</v>
      </c>
      <c r="G312" s="11">
        <f>TRUNC(일위대가목록!F80,0)</f>
        <v>14731</v>
      </c>
      <c r="H312" s="11">
        <f>TRUNC(G312*D312, 0)</f>
        <v>589240</v>
      </c>
      <c r="I312" s="11">
        <f>TRUNC(일위대가목록!G80,0)</f>
        <v>606</v>
      </c>
      <c r="J312" s="11">
        <f>TRUNC(I312*D312, 0)</f>
        <v>24240</v>
      </c>
      <c r="K312" s="11">
        <f t="shared" si="39"/>
        <v>39017</v>
      </c>
      <c r="L312" s="11">
        <f t="shared" si="39"/>
        <v>1560680</v>
      </c>
      <c r="M312" s="8" t="s">
        <v>652</v>
      </c>
      <c r="N312" s="2" t="s">
        <v>653</v>
      </c>
      <c r="O312" s="2" t="s">
        <v>52</v>
      </c>
      <c r="P312" s="2" t="s">
        <v>52</v>
      </c>
      <c r="Q312" s="2" t="s">
        <v>565</v>
      </c>
      <c r="R312" s="2" t="s">
        <v>64</v>
      </c>
      <c r="S312" s="2" t="s">
        <v>65</v>
      </c>
      <c r="T312" s="2" t="s">
        <v>65</v>
      </c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2" t="s">
        <v>52</v>
      </c>
      <c r="AS312" s="2" t="s">
        <v>52</v>
      </c>
      <c r="AT312" s="3"/>
      <c r="AU312" s="2" t="s">
        <v>654</v>
      </c>
      <c r="AV312" s="3">
        <v>142</v>
      </c>
    </row>
    <row r="313" spans="1:48" ht="30" customHeight="1" x14ac:dyDescent="0.3">
      <c r="A313" s="8" t="s">
        <v>655</v>
      </c>
      <c r="B313" s="8" t="s">
        <v>651</v>
      </c>
      <c r="C313" s="8" t="s">
        <v>196</v>
      </c>
      <c r="D313" s="9">
        <v>17</v>
      </c>
      <c r="E313" s="11">
        <f>TRUNC(일위대가목록!E81,0)</f>
        <v>7300</v>
      </c>
      <c r="F313" s="11">
        <f>TRUNC(E313*D313, 0)</f>
        <v>124100</v>
      </c>
      <c r="G313" s="11">
        <f>TRUNC(일위대가목록!F81,0)</f>
        <v>14731</v>
      </c>
      <c r="H313" s="11">
        <f>TRUNC(G313*D313, 0)</f>
        <v>250427</v>
      </c>
      <c r="I313" s="11">
        <f>TRUNC(일위대가목록!G81,0)</f>
        <v>606</v>
      </c>
      <c r="J313" s="11">
        <f>TRUNC(I313*D313, 0)</f>
        <v>10302</v>
      </c>
      <c r="K313" s="11">
        <f t="shared" si="39"/>
        <v>22637</v>
      </c>
      <c r="L313" s="11">
        <f t="shared" si="39"/>
        <v>384829</v>
      </c>
      <c r="M313" s="8" t="s">
        <v>656</v>
      </c>
      <c r="N313" s="2" t="s">
        <v>657</v>
      </c>
      <c r="O313" s="2" t="s">
        <v>52</v>
      </c>
      <c r="P313" s="2" t="s">
        <v>52</v>
      </c>
      <c r="Q313" s="2" t="s">
        <v>565</v>
      </c>
      <c r="R313" s="2" t="s">
        <v>64</v>
      </c>
      <c r="S313" s="2" t="s">
        <v>65</v>
      </c>
      <c r="T313" s="2" t="s">
        <v>65</v>
      </c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2" t="s">
        <v>52</v>
      </c>
      <c r="AS313" s="2" t="s">
        <v>52</v>
      </c>
      <c r="AT313" s="3"/>
      <c r="AU313" s="2" t="s">
        <v>658</v>
      </c>
      <c r="AV313" s="3">
        <v>143</v>
      </c>
    </row>
    <row r="314" spans="1:48" ht="30" customHeight="1" x14ac:dyDescent="0.3">
      <c r="A314" s="8" t="s">
        <v>659</v>
      </c>
      <c r="B314" s="8" t="s">
        <v>660</v>
      </c>
      <c r="C314" s="8" t="s">
        <v>80</v>
      </c>
      <c r="D314" s="9">
        <v>20</v>
      </c>
      <c r="E314" s="11">
        <f>TRUNC(일위대가목록!E82,0)</f>
        <v>7166</v>
      </c>
      <c r="F314" s="11">
        <f>TRUNC(E314*D314, 0)</f>
        <v>143320</v>
      </c>
      <c r="G314" s="11">
        <f>TRUNC(일위대가목록!F82,0)</f>
        <v>4898</v>
      </c>
      <c r="H314" s="11">
        <f>TRUNC(G314*D314, 0)</f>
        <v>97960</v>
      </c>
      <c r="I314" s="11">
        <f>TRUNC(일위대가목록!G82,0)</f>
        <v>709</v>
      </c>
      <c r="J314" s="11">
        <f>TRUNC(I314*D314, 0)</f>
        <v>14180</v>
      </c>
      <c r="K314" s="11">
        <f t="shared" si="39"/>
        <v>12773</v>
      </c>
      <c r="L314" s="11">
        <f t="shared" si="39"/>
        <v>255460</v>
      </c>
      <c r="M314" s="8" t="s">
        <v>661</v>
      </c>
      <c r="N314" s="2" t="s">
        <v>662</v>
      </c>
      <c r="O314" s="2" t="s">
        <v>52</v>
      </c>
      <c r="P314" s="2" t="s">
        <v>52</v>
      </c>
      <c r="Q314" s="2" t="s">
        <v>565</v>
      </c>
      <c r="R314" s="2" t="s">
        <v>64</v>
      </c>
      <c r="S314" s="2" t="s">
        <v>65</v>
      </c>
      <c r="T314" s="2" t="s">
        <v>65</v>
      </c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2" t="s">
        <v>52</v>
      </c>
      <c r="AS314" s="2" t="s">
        <v>52</v>
      </c>
      <c r="AT314" s="3"/>
      <c r="AU314" s="2" t="s">
        <v>663</v>
      </c>
      <c r="AV314" s="3">
        <v>144</v>
      </c>
    </row>
    <row r="315" spans="1:48" ht="30" customHeight="1" x14ac:dyDescent="0.3">
      <c r="A315" s="8" t="s">
        <v>664</v>
      </c>
      <c r="B315" s="8" t="s">
        <v>665</v>
      </c>
      <c r="C315" s="8" t="s">
        <v>80</v>
      </c>
      <c r="D315" s="9">
        <v>27</v>
      </c>
      <c r="E315" s="11">
        <f>TRUNC(일위대가목록!E83,0)</f>
        <v>58967</v>
      </c>
      <c r="F315" s="11">
        <f>TRUNC(E315*D315, 0)</f>
        <v>1592109</v>
      </c>
      <c r="G315" s="11">
        <f>TRUNC(일위대가목록!F83,0)</f>
        <v>833</v>
      </c>
      <c r="H315" s="11">
        <f>TRUNC(G315*D315, 0)</f>
        <v>22491</v>
      </c>
      <c r="I315" s="11">
        <f>TRUNC(일위대가목록!G83,0)</f>
        <v>250</v>
      </c>
      <c r="J315" s="11">
        <f>TRUNC(I315*D315, 0)</f>
        <v>6750</v>
      </c>
      <c r="K315" s="11">
        <f t="shared" si="39"/>
        <v>60050</v>
      </c>
      <c r="L315" s="11">
        <f t="shared" si="39"/>
        <v>1621350</v>
      </c>
      <c r="M315" s="8" t="s">
        <v>666</v>
      </c>
      <c r="N315" s="2" t="s">
        <v>667</v>
      </c>
      <c r="O315" s="2" t="s">
        <v>52</v>
      </c>
      <c r="P315" s="2" t="s">
        <v>52</v>
      </c>
      <c r="Q315" s="2" t="s">
        <v>565</v>
      </c>
      <c r="R315" s="2" t="s">
        <v>64</v>
      </c>
      <c r="S315" s="2" t="s">
        <v>65</v>
      </c>
      <c r="T315" s="2" t="s">
        <v>65</v>
      </c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2" t="s">
        <v>52</v>
      </c>
      <c r="AS315" s="2" t="s">
        <v>52</v>
      </c>
      <c r="AT315" s="3"/>
      <c r="AU315" s="2" t="s">
        <v>668</v>
      </c>
      <c r="AV315" s="3">
        <v>145</v>
      </c>
    </row>
    <row r="316" spans="1:48" ht="30" customHeigh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48" ht="30" customHeigh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1:48" ht="30" customHeigh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48" ht="30" customHeigh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48" ht="30" customHeigh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1:48" ht="30" customHeigh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48" ht="30" customHeigh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1:48" ht="30" customHeigh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48" ht="30" customHeigh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48" ht="30" customHeigh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48" ht="30" customHeigh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48" ht="30" customHeigh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48" ht="30" customHeigh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48" ht="30" customHeigh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48" ht="30" customHeigh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48" ht="30" customHeigh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48" ht="30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48" ht="30" customHeight="1" x14ac:dyDescent="0.3">
      <c r="A333" s="8" t="s">
        <v>98</v>
      </c>
      <c r="B333" s="9"/>
      <c r="C333" s="9"/>
      <c r="D333" s="9"/>
      <c r="E333" s="9"/>
      <c r="F333" s="11">
        <f>SUM(F291:F332) -F291-F292-F293-F294-F295-F296-F297-F298-F299-F300-F301-F302-F303-F304-F308-F309-F310</f>
        <v>176693640</v>
      </c>
      <c r="G333" s="9"/>
      <c r="H333" s="11">
        <f>SUM(H291:H332) -H291-H292-H293-H294-H295-H296-H297-H298-H299-H300-H301-H302-H303-H304-H308-H309-H310</f>
        <v>1457650</v>
      </c>
      <c r="I333" s="9"/>
      <c r="J333" s="11">
        <f>SUM(J291:J332) -J291-J292-J293-J294-J295-J296-J297-J298-J299-J300-J301-J302-J303-J304-J308-J309-J310</f>
        <v>110156</v>
      </c>
      <c r="K333" s="9"/>
      <c r="L333" s="11">
        <f>SUM(L291:L332) -L291-L292-L293-L294-L295-L296-L297-L298-L299-L300-L301-L302-L303-L304-L308-L309-L310</f>
        <v>178261446</v>
      </c>
      <c r="M333" s="9"/>
      <c r="N333" t="s">
        <v>99</v>
      </c>
    </row>
    <row r="334" spans="1:48" ht="30" customHeight="1" x14ac:dyDescent="0.3">
      <c r="A334" s="8" t="s">
        <v>669</v>
      </c>
      <c r="B334" s="8" t="s">
        <v>52</v>
      </c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3"/>
      <c r="O334" s="3"/>
      <c r="P334" s="3"/>
      <c r="Q334" s="2" t="s">
        <v>670</v>
      </c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 spans="1:48" ht="30" customHeight="1" x14ac:dyDescent="0.3">
      <c r="A335" s="8" t="s">
        <v>671</v>
      </c>
      <c r="B335" s="8" t="s">
        <v>672</v>
      </c>
      <c r="C335" s="8" t="s">
        <v>673</v>
      </c>
      <c r="D335" s="9">
        <v>16</v>
      </c>
      <c r="E335" s="11">
        <f>TRUNC(일위대가목록!E84,0)</f>
        <v>450000</v>
      </c>
      <c r="F335" s="11">
        <f t="shared" ref="F335:F344" si="40">TRUNC(E335*D335, 0)</f>
        <v>7200000</v>
      </c>
      <c r="G335" s="11">
        <f>TRUNC(일위대가목록!F84,0)</f>
        <v>26200</v>
      </c>
      <c r="H335" s="11">
        <f t="shared" ref="H335:H344" si="41">TRUNC(G335*D335, 0)</f>
        <v>419200</v>
      </c>
      <c r="I335" s="11">
        <f>TRUNC(일위대가목록!G84,0)</f>
        <v>0</v>
      </c>
      <c r="J335" s="11">
        <f t="shared" ref="J335:J344" si="42">TRUNC(I335*D335, 0)</f>
        <v>0</v>
      </c>
      <c r="K335" s="11">
        <f t="shared" ref="K335:K344" si="43">TRUNC(E335+G335+I335, 0)</f>
        <v>476200</v>
      </c>
      <c r="L335" s="11">
        <f t="shared" ref="L335:L344" si="44">TRUNC(F335+H335+J335, 0)</f>
        <v>7619200</v>
      </c>
      <c r="M335" s="8" t="s">
        <v>674</v>
      </c>
      <c r="N335" s="2" t="s">
        <v>675</v>
      </c>
      <c r="O335" s="2" t="s">
        <v>52</v>
      </c>
      <c r="P335" s="2" t="s">
        <v>52</v>
      </c>
      <c r="Q335" s="2" t="s">
        <v>670</v>
      </c>
      <c r="R335" s="2" t="s">
        <v>64</v>
      </c>
      <c r="S335" s="2" t="s">
        <v>65</v>
      </c>
      <c r="T335" s="2" t="s">
        <v>65</v>
      </c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2" t="s">
        <v>52</v>
      </c>
      <c r="AS335" s="2" t="s">
        <v>52</v>
      </c>
      <c r="AT335" s="3"/>
      <c r="AU335" s="2" t="s">
        <v>676</v>
      </c>
      <c r="AV335" s="3">
        <v>147</v>
      </c>
    </row>
    <row r="336" spans="1:48" ht="30" customHeight="1" x14ac:dyDescent="0.3">
      <c r="A336" s="8" t="s">
        <v>677</v>
      </c>
      <c r="B336" s="8" t="s">
        <v>678</v>
      </c>
      <c r="C336" s="8" t="s">
        <v>673</v>
      </c>
      <c r="D336" s="9">
        <v>20</v>
      </c>
      <c r="E336" s="11">
        <f>TRUNC(일위대가목록!E85,0)</f>
        <v>150000</v>
      </c>
      <c r="F336" s="11">
        <f t="shared" si="40"/>
        <v>3000000</v>
      </c>
      <c r="G336" s="11">
        <f>TRUNC(일위대가목록!F85,0)</f>
        <v>32650</v>
      </c>
      <c r="H336" s="11">
        <f t="shared" si="41"/>
        <v>653000</v>
      </c>
      <c r="I336" s="11">
        <f>TRUNC(일위대가목록!G85,0)</f>
        <v>0</v>
      </c>
      <c r="J336" s="11">
        <f t="shared" si="42"/>
        <v>0</v>
      </c>
      <c r="K336" s="11">
        <f t="shared" si="43"/>
        <v>182650</v>
      </c>
      <c r="L336" s="11">
        <f t="shared" si="44"/>
        <v>3653000</v>
      </c>
      <c r="M336" s="8" t="s">
        <v>679</v>
      </c>
      <c r="N336" s="2" t="s">
        <v>680</v>
      </c>
      <c r="O336" s="2" t="s">
        <v>52</v>
      </c>
      <c r="P336" s="2" t="s">
        <v>52</v>
      </c>
      <c r="Q336" s="2" t="s">
        <v>670</v>
      </c>
      <c r="R336" s="2" t="s">
        <v>64</v>
      </c>
      <c r="S336" s="2" t="s">
        <v>65</v>
      </c>
      <c r="T336" s="2" t="s">
        <v>65</v>
      </c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2" t="s">
        <v>52</v>
      </c>
      <c r="AS336" s="2" t="s">
        <v>52</v>
      </c>
      <c r="AT336" s="3"/>
      <c r="AU336" s="2" t="s">
        <v>681</v>
      </c>
      <c r="AV336" s="3">
        <v>148</v>
      </c>
    </row>
    <row r="337" spans="1:48" ht="30" customHeight="1" x14ac:dyDescent="0.3">
      <c r="A337" s="8" t="s">
        <v>682</v>
      </c>
      <c r="B337" s="8" t="s">
        <v>678</v>
      </c>
      <c r="C337" s="8" t="s">
        <v>673</v>
      </c>
      <c r="D337" s="9">
        <v>15</v>
      </c>
      <c r="E337" s="11">
        <f>TRUNC(일위대가목록!E86,0)</f>
        <v>130000</v>
      </c>
      <c r="F337" s="11">
        <f t="shared" si="40"/>
        <v>1950000</v>
      </c>
      <c r="G337" s="11">
        <f>TRUNC(일위대가목록!F86,0)</f>
        <v>32650</v>
      </c>
      <c r="H337" s="11">
        <f t="shared" si="41"/>
        <v>489750</v>
      </c>
      <c r="I337" s="11">
        <f>TRUNC(일위대가목록!G86,0)</f>
        <v>0</v>
      </c>
      <c r="J337" s="11">
        <f t="shared" si="42"/>
        <v>0</v>
      </c>
      <c r="K337" s="11">
        <f t="shared" si="43"/>
        <v>162650</v>
      </c>
      <c r="L337" s="11">
        <f t="shared" si="44"/>
        <v>2439750</v>
      </c>
      <c r="M337" s="8" t="s">
        <v>683</v>
      </c>
      <c r="N337" s="2" t="s">
        <v>684</v>
      </c>
      <c r="O337" s="2" t="s">
        <v>52</v>
      </c>
      <c r="P337" s="2" t="s">
        <v>52</v>
      </c>
      <c r="Q337" s="2" t="s">
        <v>670</v>
      </c>
      <c r="R337" s="2" t="s">
        <v>64</v>
      </c>
      <c r="S337" s="2" t="s">
        <v>65</v>
      </c>
      <c r="T337" s="2" t="s">
        <v>65</v>
      </c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2" t="s">
        <v>52</v>
      </c>
      <c r="AS337" s="2" t="s">
        <v>52</v>
      </c>
      <c r="AT337" s="3"/>
      <c r="AU337" s="2" t="s">
        <v>685</v>
      </c>
      <c r="AV337" s="3">
        <v>149</v>
      </c>
    </row>
    <row r="338" spans="1:48" ht="30" customHeight="1" x14ac:dyDescent="0.3">
      <c r="A338" s="8" t="s">
        <v>686</v>
      </c>
      <c r="B338" s="8" t="s">
        <v>687</v>
      </c>
      <c r="C338" s="8" t="s">
        <v>673</v>
      </c>
      <c r="D338" s="9">
        <v>9</v>
      </c>
      <c r="E338" s="11">
        <f>TRUNC(일위대가목록!E87,0)</f>
        <v>220000</v>
      </c>
      <c r="F338" s="11">
        <f t="shared" si="40"/>
        <v>1980000</v>
      </c>
      <c r="G338" s="11">
        <f>TRUNC(일위대가목록!F87,0)</f>
        <v>65703</v>
      </c>
      <c r="H338" s="11">
        <f t="shared" si="41"/>
        <v>591327</v>
      </c>
      <c r="I338" s="11">
        <f>TRUNC(일위대가목록!G87,0)</f>
        <v>0</v>
      </c>
      <c r="J338" s="11">
        <f t="shared" si="42"/>
        <v>0</v>
      </c>
      <c r="K338" s="11">
        <f t="shared" si="43"/>
        <v>285703</v>
      </c>
      <c r="L338" s="11">
        <f t="shared" si="44"/>
        <v>2571327</v>
      </c>
      <c r="M338" s="8" t="s">
        <v>688</v>
      </c>
      <c r="N338" s="2" t="s">
        <v>689</v>
      </c>
      <c r="O338" s="2" t="s">
        <v>52</v>
      </c>
      <c r="P338" s="2" t="s">
        <v>52</v>
      </c>
      <c r="Q338" s="2" t="s">
        <v>670</v>
      </c>
      <c r="R338" s="2" t="s">
        <v>64</v>
      </c>
      <c r="S338" s="2" t="s">
        <v>65</v>
      </c>
      <c r="T338" s="2" t="s">
        <v>65</v>
      </c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2" t="s">
        <v>52</v>
      </c>
      <c r="AS338" s="2" t="s">
        <v>52</v>
      </c>
      <c r="AT338" s="3"/>
      <c r="AU338" s="2" t="s">
        <v>690</v>
      </c>
      <c r="AV338" s="3">
        <v>150</v>
      </c>
    </row>
    <row r="339" spans="1:48" ht="30" customHeight="1" x14ac:dyDescent="0.3">
      <c r="A339" s="8" t="s">
        <v>691</v>
      </c>
      <c r="B339" s="8" t="s">
        <v>692</v>
      </c>
      <c r="C339" s="8" t="s">
        <v>673</v>
      </c>
      <c r="D339" s="9">
        <v>15</v>
      </c>
      <c r="E339" s="11">
        <f>TRUNC(일위대가목록!E88,0)</f>
        <v>160000</v>
      </c>
      <c r="F339" s="11">
        <f t="shared" si="40"/>
        <v>2400000</v>
      </c>
      <c r="G339" s="11">
        <f>TRUNC(일위대가목록!F88,0)</f>
        <v>44138</v>
      </c>
      <c r="H339" s="11">
        <f t="shared" si="41"/>
        <v>662070</v>
      </c>
      <c r="I339" s="11">
        <f>TRUNC(일위대가목록!G88,0)</f>
        <v>0</v>
      </c>
      <c r="J339" s="11">
        <f t="shared" si="42"/>
        <v>0</v>
      </c>
      <c r="K339" s="11">
        <f t="shared" si="43"/>
        <v>204138</v>
      </c>
      <c r="L339" s="11">
        <f t="shared" si="44"/>
        <v>3062070</v>
      </c>
      <c r="M339" s="8" t="s">
        <v>693</v>
      </c>
      <c r="N339" s="2" t="s">
        <v>694</v>
      </c>
      <c r="O339" s="2" t="s">
        <v>52</v>
      </c>
      <c r="P339" s="2" t="s">
        <v>52</v>
      </c>
      <c r="Q339" s="2" t="s">
        <v>670</v>
      </c>
      <c r="R339" s="2" t="s">
        <v>64</v>
      </c>
      <c r="S339" s="2" t="s">
        <v>65</v>
      </c>
      <c r="T339" s="2" t="s">
        <v>65</v>
      </c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2" t="s">
        <v>52</v>
      </c>
      <c r="AS339" s="2" t="s">
        <v>52</v>
      </c>
      <c r="AT339" s="3"/>
      <c r="AU339" s="2" t="s">
        <v>695</v>
      </c>
      <c r="AV339" s="3">
        <v>151</v>
      </c>
    </row>
    <row r="340" spans="1:48" ht="30" customHeight="1" x14ac:dyDescent="0.3">
      <c r="A340" s="8" t="s">
        <v>696</v>
      </c>
      <c r="B340" s="8" t="s">
        <v>697</v>
      </c>
      <c r="C340" s="8" t="s">
        <v>673</v>
      </c>
      <c r="D340" s="9">
        <v>5</v>
      </c>
      <c r="E340" s="11">
        <f>TRUNC(일위대가목록!E89,0)</f>
        <v>10000</v>
      </c>
      <c r="F340" s="11">
        <f t="shared" si="40"/>
        <v>50000</v>
      </c>
      <c r="G340" s="11">
        <f>TRUNC(일위대가목록!F89,0)</f>
        <v>1551</v>
      </c>
      <c r="H340" s="11">
        <f t="shared" si="41"/>
        <v>7755</v>
      </c>
      <c r="I340" s="11">
        <f>TRUNC(일위대가목록!G89,0)</f>
        <v>0</v>
      </c>
      <c r="J340" s="11">
        <f t="shared" si="42"/>
        <v>0</v>
      </c>
      <c r="K340" s="11">
        <f t="shared" si="43"/>
        <v>11551</v>
      </c>
      <c r="L340" s="11">
        <f t="shared" si="44"/>
        <v>57755</v>
      </c>
      <c r="M340" s="8" t="s">
        <v>698</v>
      </c>
      <c r="N340" s="2" t="s">
        <v>699</v>
      </c>
      <c r="O340" s="2" t="s">
        <v>52</v>
      </c>
      <c r="P340" s="2" t="s">
        <v>52</v>
      </c>
      <c r="Q340" s="2" t="s">
        <v>670</v>
      </c>
      <c r="R340" s="2" t="s">
        <v>64</v>
      </c>
      <c r="S340" s="2" t="s">
        <v>65</v>
      </c>
      <c r="T340" s="2" t="s">
        <v>65</v>
      </c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2" t="s">
        <v>52</v>
      </c>
      <c r="AS340" s="2" t="s">
        <v>52</v>
      </c>
      <c r="AT340" s="3"/>
      <c r="AU340" s="2" t="s">
        <v>700</v>
      </c>
      <c r="AV340" s="3">
        <v>152</v>
      </c>
    </row>
    <row r="341" spans="1:48" ht="30" customHeight="1" x14ac:dyDescent="0.3">
      <c r="A341" s="8" t="s">
        <v>701</v>
      </c>
      <c r="B341" s="8" t="s">
        <v>702</v>
      </c>
      <c r="C341" s="8" t="s">
        <v>673</v>
      </c>
      <c r="D341" s="9">
        <v>2910</v>
      </c>
      <c r="E341" s="11">
        <f>TRUNC(일위대가목록!E90,0)</f>
        <v>1500</v>
      </c>
      <c r="F341" s="11">
        <f t="shared" si="40"/>
        <v>4365000</v>
      </c>
      <c r="G341" s="11">
        <f>TRUNC(일위대가목록!F90,0)</f>
        <v>1551</v>
      </c>
      <c r="H341" s="11">
        <f t="shared" si="41"/>
        <v>4513410</v>
      </c>
      <c r="I341" s="11">
        <f>TRUNC(일위대가목록!G90,0)</f>
        <v>0</v>
      </c>
      <c r="J341" s="11">
        <f t="shared" si="42"/>
        <v>0</v>
      </c>
      <c r="K341" s="11">
        <f t="shared" si="43"/>
        <v>3051</v>
      </c>
      <c r="L341" s="11">
        <f t="shared" si="44"/>
        <v>8878410</v>
      </c>
      <c r="M341" s="8" t="s">
        <v>703</v>
      </c>
      <c r="N341" s="2" t="s">
        <v>704</v>
      </c>
      <c r="O341" s="2" t="s">
        <v>52</v>
      </c>
      <c r="P341" s="2" t="s">
        <v>52</v>
      </c>
      <c r="Q341" s="2" t="s">
        <v>670</v>
      </c>
      <c r="R341" s="2" t="s">
        <v>64</v>
      </c>
      <c r="S341" s="2" t="s">
        <v>65</v>
      </c>
      <c r="T341" s="2" t="s">
        <v>65</v>
      </c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2" t="s">
        <v>52</v>
      </c>
      <c r="AS341" s="2" t="s">
        <v>52</v>
      </c>
      <c r="AT341" s="3"/>
      <c r="AU341" s="2" t="s">
        <v>705</v>
      </c>
      <c r="AV341" s="3">
        <v>153</v>
      </c>
    </row>
    <row r="342" spans="1:48" ht="30" customHeight="1" x14ac:dyDescent="0.3">
      <c r="A342" s="8" t="s">
        <v>706</v>
      </c>
      <c r="B342" s="8" t="s">
        <v>702</v>
      </c>
      <c r="C342" s="8" t="s">
        <v>673</v>
      </c>
      <c r="D342" s="9">
        <v>1320</v>
      </c>
      <c r="E342" s="11">
        <f>TRUNC(일위대가목록!E91,0)</f>
        <v>1800</v>
      </c>
      <c r="F342" s="11">
        <f t="shared" si="40"/>
        <v>2376000</v>
      </c>
      <c r="G342" s="11">
        <f>TRUNC(일위대가목록!F91,0)</f>
        <v>1551</v>
      </c>
      <c r="H342" s="11">
        <f t="shared" si="41"/>
        <v>2047320</v>
      </c>
      <c r="I342" s="11">
        <f>TRUNC(일위대가목록!G91,0)</f>
        <v>0</v>
      </c>
      <c r="J342" s="11">
        <f t="shared" si="42"/>
        <v>0</v>
      </c>
      <c r="K342" s="11">
        <f t="shared" si="43"/>
        <v>3351</v>
      </c>
      <c r="L342" s="11">
        <f t="shared" si="44"/>
        <v>4423320</v>
      </c>
      <c r="M342" s="8" t="s">
        <v>707</v>
      </c>
      <c r="N342" s="2" t="s">
        <v>708</v>
      </c>
      <c r="O342" s="2" t="s">
        <v>52</v>
      </c>
      <c r="P342" s="2" t="s">
        <v>52</v>
      </c>
      <c r="Q342" s="2" t="s">
        <v>670</v>
      </c>
      <c r="R342" s="2" t="s">
        <v>64</v>
      </c>
      <c r="S342" s="2" t="s">
        <v>65</v>
      </c>
      <c r="T342" s="2" t="s">
        <v>65</v>
      </c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2" t="s">
        <v>52</v>
      </c>
      <c r="AS342" s="2" t="s">
        <v>52</v>
      </c>
      <c r="AT342" s="3"/>
      <c r="AU342" s="2" t="s">
        <v>709</v>
      </c>
      <c r="AV342" s="3">
        <v>154</v>
      </c>
    </row>
    <row r="343" spans="1:48" ht="30" customHeight="1" x14ac:dyDescent="0.3">
      <c r="A343" s="8" t="s">
        <v>710</v>
      </c>
      <c r="B343" s="8" t="s">
        <v>702</v>
      </c>
      <c r="C343" s="8" t="s">
        <v>673</v>
      </c>
      <c r="D343" s="9">
        <v>1010</v>
      </c>
      <c r="E343" s="11">
        <f>TRUNC(일위대가목록!E92,0)</f>
        <v>1950</v>
      </c>
      <c r="F343" s="11">
        <f t="shared" si="40"/>
        <v>1969500</v>
      </c>
      <c r="G343" s="11">
        <f>TRUNC(일위대가목록!F92,0)</f>
        <v>1551</v>
      </c>
      <c r="H343" s="11">
        <f t="shared" si="41"/>
        <v>1566510</v>
      </c>
      <c r="I343" s="11">
        <f>TRUNC(일위대가목록!G92,0)</f>
        <v>0</v>
      </c>
      <c r="J343" s="11">
        <f t="shared" si="42"/>
        <v>0</v>
      </c>
      <c r="K343" s="11">
        <f t="shared" si="43"/>
        <v>3501</v>
      </c>
      <c r="L343" s="11">
        <f t="shared" si="44"/>
        <v>3536010</v>
      </c>
      <c r="M343" s="8" t="s">
        <v>711</v>
      </c>
      <c r="N343" s="2" t="s">
        <v>712</v>
      </c>
      <c r="O343" s="2" t="s">
        <v>52</v>
      </c>
      <c r="P343" s="2" t="s">
        <v>52</v>
      </c>
      <c r="Q343" s="2" t="s">
        <v>670</v>
      </c>
      <c r="R343" s="2" t="s">
        <v>64</v>
      </c>
      <c r="S343" s="2" t="s">
        <v>65</v>
      </c>
      <c r="T343" s="2" t="s">
        <v>65</v>
      </c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2" t="s">
        <v>52</v>
      </c>
      <c r="AS343" s="2" t="s">
        <v>52</v>
      </c>
      <c r="AT343" s="3"/>
      <c r="AU343" s="2" t="s">
        <v>713</v>
      </c>
      <c r="AV343" s="3">
        <v>155</v>
      </c>
    </row>
    <row r="344" spans="1:48" ht="30" customHeight="1" x14ac:dyDescent="0.3">
      <c r="A344" s="8" t="s">
        <v>714</v>
      </c>
      <c r="B344" s="8" t="s">
        <v>715</v>
      </c>
      <c r="C344" s="8" t="s">
        <v>80</v>
      </c>
      <c r="D344" s="9">
        <v>10274</v>
      </c>
      <c r="E344" s="11">
        <f>TRUNC(일위대가목록!E93,0)</f>
        <v>3800</v>
      </c>
      <c r="F344" s="11">
        <f t="shared" si="40"/>
        <v>39041200</v>
      </c>
      <c r="G344" s="11">
        <f>TRUNC(일위대가목록!F93,0)</f>
        <v>4131</v>
      </c>
      <c r="H344" s="11">
        <f t="shared" si="41"/>
        <v>42441894</v>
      </c>
      <c r="I344" s="11">
        <f>TRUNC(일위대가목록!G93,0)</f>
        <v>0</v>
      </c>
      <c r="J344" s="11">
        <f t="shared" si="42"/>
        <v>0</v>
      </c>
      <c r="K344" s="11">
        <f t="shared" si="43"/>
        <v>7931</v>
      </c>
      <c r="L344" s="11">
        <f t="shared" si="44"/>
        <v>81483094</v>
      </c>
      <c r="M344" s="8" t="s">
        <v>716</v>
      </c>
      <c r="N344" s="2" t="s">
        <v>717</v>
      </c>
      <c r="O344" s="2" t="s">
        <v>52</v>
      </c>
      <c r="P344" s="2" t="s">
        <v>52</v>
      </c>
      <c r="Q344" s="2" t="s">
        <v>670</v>
      </c>
      <c r="R344" s="2" t="s">
        <v>64</v>
      </c>
      <c r="S344" s="2" t="s">
        <v>65</v>
      </c>
      <c r="T344" s="2" t="s">
        <v>65</v>
      </c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2" t="s">
        <v>52</v>
      </c>
      <c r="AS344" s="2" t="s">
        <v>52</v>
      </c>
      <c r="AT344" s="3"/>
      <c r="AU344" s="2" t="s">
        <v>718</v>
      </c>
      <c r="AV344" s="3">
        <v>156</v>
      </c>
    </row>
    <row r="345" spans="1:48" ht="30" customHeigh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1:48" ht="30" customHeigh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1:48" ht="30" customHeigh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1:48" ht="30" customHeigh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1:48" ht="30" customHeigh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1:48" ht="30" customHeigh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1:48" ht="30" customHeigh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1:48" ht="30" customHeigh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1:48" ht="30" customHeigh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1:48" ht="30" customHeigh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1:48" ht="30" customHeight="1" x14ac:dyDescent="0.3">
      <c r="A355" s="8" t="s">
        <v>98</v>
      </c>
      <c r="B355" s="9"/>
      <c r="C355" s="9"/>
      <c r="D355" s="9"/>
      <c r="E355" s="9"/>
      <c r="F355" s="11">
        <f>SUM(F335:F354)</f>
        <v>64331700</v>
      </c>
      <c r="G355" s="9"/>
      <c r="H355" s="11">
        <f>SUM(H335:H354)</f>
        <v>53392236</v>
      </c>
      <c r="I355" s="9"/>
      <c r="J355" s="11">
        <f>SUM(J335:J354)</f>
        <v>0</v>
      </c>
      <c r="K355" s="9"/>
      <c r="L355" s="11">
        <f>SUM(L335:L354)</f>
        <v>117723936</v>
      </c>
      <c r="M355" s="9"/>
      <c r="N355" t="s">
        <v>99</v>
      </c>
    </row>
    <row r="356" spans="1:48" ht="30" customHeight="1" x14ac:dyDescent="0.3">
      <c r="A356" s="8" t="s">
        <v>719</v>
      </c>
      <c r="B356" s="8" t="s">
        <v>52</v>
      </c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3"/>
      <c r="O356" s="3"/>
      <c r="P356" s="3"/>
      <c r="Q356" s="2" t="s">
        <v>720</v>
      </c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 spans="1:48" ht="30" customHeight="1" x14ac:dyDescent="0.3">
      <c r="A357" s="8" t="s">
        <v>721</v>
      </c>
      <c r="B357" s="8" t="s">
        <v>722</v>
      </c>
      <c r="C357" s="8" t="s">
        <v>80</v>
      </c>
      <c r="D357" s="9">
        <v>48</v>
      </c>
      <c r="E357" s="11">
        <f>TRUNC(일위대가목록!E94,0)</f>
        <v>0</v>
      </c>
      <c r="F357" s="11">
        <f t="shared" ref="F357:F366" si="45">TRUNC(E357*D357, 0)</f>
        <v>0</v>
      </c>
      <c r="G357" s="11">
        <f>TRUNC(일위대가목록!F94,0)</f>
        <v>17977</v>
      </c>
      <c r="H357" s="11">
        <f t="shared" ref="H357:H366" si="46">TRUNC(G357*D357, 0)</f>
        <v>862896</v>
      </c>
      <c r="I357" s="11">
        <f>TRUNC(일위대가목록!G94,0)</f>
        <v>351</v>
      </c>
      <c r="J357" s="11">
        <f t="shared" ref="J357:J366" si="47">TRUNC(I357*D357, 0)</f>
        <v>16848</v>
      </c>
      <c r="K357" s="11">
        <f t="shared" ref="K357:K366" si="48">TRUNC(E357+G357+I357, 0)</f>
        <v>18328</v>
      </c>
      <c r="L357" s="11">
        <f t="shared" ref="L357:L366" si="49">TRUNC(F357+H357+J357, 0)</f>
        <v>879744</v>
      </c>
      <c r="M357" s="8" t="s">
        <v>723</v>
      </c>
      <c r="N357" s="2" t="s">
        <v>724</v>
      </c>
      <c r="O357" s="2" t="s">
        <v>52</v>
      </c>
      <c r="P357" s="2" t="s">
        <v>52</v>
      </c>
      <c r="Q357" s="2" t="s">
        <v>720</v>
      </c>
      <c r="R357" s="2" t="s">
        <v>64</v>
      </c>
      <c r="S357" s="2" t="s">
        <v>65</v>
      </c>
      <c r="T357" s="2" t="s">
        <v>65</v>
      </c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2" t="s">
        <v>52</v>
      </c>
      <c r="AS357" s="2" t="s">
        <v>52</v>
      </c>
      <c r="AT357" s="3"/>
      <c r="AU357" s="2" t="s">
        <v>725</v>
      </c>
      <c r="AV357" s="3">
        <v>158</v>
      </c>
    </row>
    <row r="358" spans="1:48" ht="30" customHeight="1" x14ac:dyDescent="0.3">
      <c r="A358" s="8" t="s">
        <v>726</v>
      </c>
      <c r="B358" s="8" t="s">
        <v>722</v>
      </c>
      <c r="C358" s="8" t="s">
        <v>80</v>
      </c>
      <c r="D358" s="9">
        <v>5.7</v>
      </c>
      <c r="E358" s="11">
        <f>TRUNC(일위대가목록!E95,0)</f>
        <v>0</v>
      </c>
      <c r="F358" s="11">
        <f t="shared" si="45"/>
        <v>0</v>
      </c>
      <c r="G358" s="11">
        <f>TRUNC(일위대가목록!F95,0)</f>
        <v>17977</v>
      </c>
      <c r="H358" s="11">
        <f t="shared" si="46"/>
        <v>102468</v>
      </c>
      <c r="I358" s="11">
        <f>TRUNC(일위대가목록!G95,0)</f>
        <v>351</v>
      </c>
      <c r="J358" s="11">
        <f t="shared" si="47"/>
        <v>2000</v>
      </c>
      <c r="K358" s="11">
        <f t="shared" si="48"/>
        <v>18328</v>
      </c>
      <c r="L358" s="11">
        <f t="shared" si="49"/>
        <v>104468</v>
      </c>
      <c r="M358" s="8" t="s">
        <v>727</v>
      </c>
      <c r="N358" s="2" t="s">
        <v>728</v>
      </c>
      <c r="O358" s="2" t="s">
        <v>52</v>
      </c>
      <c r="P358" s="2" t="s">
        <v>52</v>
      </c>
      <c r="Q358" s="2" t="s">
        <v>720</v>
      </c>
      <c r="R358" s="2" t="s">
        <v>64</v>
      </c>
      <c r="S358" s="2" t="s">
        <v>65</v>
      </c>
      <c r="T358" s="2" t="s">
        <v>65</v>
      </c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2" t="s">
        <v>52</v>
      </c>
      <c r="AS358" s="2" t="s">
        <v>52</v>
      </c>
      <c r="AT358" s="3"/>
      <c r="AU358" s="2" t="s">
        <v>729</v>
      </c>
      <c r="AV358" s="3">
        <v>159</v>
      </c>
    </row>
    <row r="359" spans="1:48" ht="30" customHeight="1" x14ac:dyDescent="0.3">
      <c r="A359" s="8" t="s">
        <v>730</v>
      </c>
      <c r="B359" s="8" t="s">
        <v>722</v>
      </c>
      <c r="C359" s="8" t="s">
        <v>80</v>
      </c>
      <c r="D359" s="9">
        <v>4.0999999999999996</v>
      </c>
      <c r="E359" s="11">
        <f>TRUNC(일위대가목록!E96,0)</f>
        <v>0</v>
      </c>
      <c r="F359" s="11">
        <f t="shared" si="45"/>
        <v>0</v>
      </c>
      <c r="G359" s="11">
        <f>TRUNC(일위대가목록!F96,0)</f>
        <v>10267</v>
      </c>
      <c r="H359" s="11">
        <f t="shared" si="46"/>
        <v>42094</v>
      </c>
      <c r="I359" s="11">
        <f>TRUNC(일위대가목록!G96,0)</f>
        <v>0</v>
      </c>
      <c r="J359" s="11">
        <f t="shared" si="47"/>
        <v>0</v>
      </c>
      <c r="K359" s="11">
        <f t="shared" si="48"/>
        <v>10267</v>
      </c>
      <c r="L359" s="11">
        <f t="shared" si="49"/>
        <v>42094</v>
      </c>
      <c r="M359" s="8" t="s">
        <v>731</v>
      </c>
      <c r="N359" s="2" t="s">
        <v>732</v>
      </c>
      <c r="O359" s="2" t="s">
        <v>52</v>
      </c>
      <c r="P359" s="2" t="s">
        <v>52</v>
      </c>
      <c r="Q359" s="2" t="s">
        <v>720</v>
      </c>
      <c r="R359" s="2" t="s">
        <v>64</v>
      </c>
      <c r="S359" s="2" t="s">
        <v>65</v>
      </c>
      <c r="T359" s="2" t="s">
        <v>65</v>
      </c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2" t="s">
        <v>52</v>
      </c>
      <c r="AS359" s="2" t="s">
        <v>52</v>
      </c>
      <c r="AT359" s="3"/>
      <c r="AU359" s="2" t="s">
        <v>733</v>
      </c>
      <c r="AV359" s="3">
        <v>160</v>
      </c>
    </row>
    <row r="360" spans="1:48" ht="30" customHeight="1" x14ac:dyDescent="0.3">
      <c r="A360" s="8" t="s">
        <v>734</v>
      </c>
      <c r="B360" s="8" t="s">
        <v>735</v>
      </c>
      <c r="C360" s="8" t="s">
        <v>736</v>
      </c>
      <c r="D360" s="9">
        <v>3.8</v>
      </c>
      <c r="E360" s="11">
        <f>TRUNC(일위대가목록!E97,0)</f>
        <v>828</v>
      </c>
      <c r="F360" s="11">
        <f t="shared" si="45"/>
        <v>3146</v>
      </c>
      <c r="G360" s="11">
        <f>TRUNC(일위대가목록!F97,0)</f>
        <v>16572</v>
      </c>
      <c r="H360" s="11">
        <f t="shared" si="46"/>
        <v>62973</v>
      </c>
      <c r="I360" s="11">
        <f>TRUNC(일위대가목록!G97,0)</f>
        <v>0</v>
      </c>
      <c r="J360" s="11">
        <f t="shared" si="47"/>
        <v>0</v>
      </c>
      <c r="K360" s="11">
        <f t="shared" si="48"/>
        <v>17400</v>
      </c>
      <c r="L360" s="11">
        <f t="shared" si="49"/>
        <v>66119</v>
      </c>
      <c r="M360" s="8" t="s">
        <v>737</v>
      </c>
      <c r="N360" s="2" t="s">
        <v>738</v>
      </c>
      <c r="O360" s="2" t="s">
        <v>52</v>
      </c>
      <c r="P360" s="2" t="s">
        <v>52</v>
      </c>
      <c r="Q360" s="2" t="s">
        <v>720</v>
      </c>
      <c r="R360" s="2" t="s">
        <v>64</v>
      </c>
      <c r="S360" s="2" t="s">
        <v>65</v>
      </c>
      <c r="T360" s="2" t="s">
        <v>65</v>
      </c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2" t="s">
        <v>52</v>
      </c>
      <c r="AS360" s="2" t="s">
        <v>52</v>
      </c>
      <c r="AT360" s="3"/>
      <c r="AU360" s="2" t="s">
        <v>739</v>
      </c>
      <c r="AV360" s="3">
        <v>161</v>
      </c>
    </row>
    <row r="361" spans="1:48" ht="30" customHeight="1" x14ac:dyDescent="0.3">
      <c r="A361" s="8" t="s">
        <v>740</v>
      </c>
      <c r="B361" s="8" t="s">
        <v>52</v>
      </c>
      <c r="C361" s="8" t="s">
        <v>80</v>
      </c>
      <c r="D361" s="9">
        <v>77</v>
      </c>
      <c r="E361" s="11">
        <f>TRUNC(일위대가목록!E98,0)</f>
        <v>2324</v>
      </c>
      <c r="F361" s="11">
        <f t="shared" si="45"/>
        <v>178948</v>
      </c>
      <c r="G361" s="11">
        <f>TRUNC(일위대가목록!F98,0)</f>
        <v>9003</v>
      </c>
      <c r="H361" s="11">
        <f t="shared" si="46"/>
        <v>693231</v>
      </c>
      <c r="I361" s="11">
        <f>TRUNC(일위대가목록!G98,0)</f>
        <v>459</v>
      </c>
      <c r="J361" s="11">
        <f t="shared" si="47"/>
        <v>35343</v>
      </c>
      <c r="K361" s="11">
        <f t="shared" si="48"/>
        <v>11786</v>
      </c>
      <c r="L361" s="11">
        <f t="shared" si="49"/>
        <v>907522</v>
      </c>
      <c r="M361" s="8" t="s">
        <v>741</v>
      </c>
      <c r="N361" s="2" t="s">
        <v>742</v>
      </c>
      <c r="O361" s="2" t="s">
        <v>52</v>
      </c>
      <c r="P361" s="2" t="s">
        <v>52</v>
      </c>
      <c r="Q361" s="2" t="s">
        <v>720</v>
      </c>
      <c r="R361" s="2" t="s">
        <v>64</v>
      </c>
      <c r="S361" s="2" t="s">
        <v>65</v>
      </c>
      <c r="T361" s="2" t="s">
        <v>65</v>
      </c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2" t="s">
        <v>52</v>
      </c>
      <c r="AS361" s="2" t="s">
        <v>52</v>
      </c>
      <c r="AT361" s="3"/>
      <c r="AU361" s="2" t="s">
        <v>743</v>
      </c>
      <c r="AV361" s="3">
        <v>162</v>
      </c>
    </row>
    <row r="362" spans="1:48" ht="30" customHeight="1" x14ac:dyDescent="0.3">
      <c r="A362" s="8" t="s">
        <v>744</v>
      </c>
      <c r="B362" s="8" t="s">
        <v>52</v>
      </c>
      <c r="C362" s="8" t="s">
        <v>196</v>
      </c>
      <c r="D362" s="9">
        <v>280</v>
      </c>
      <c r="E362" s="11">
        <f>TRUNC(일위대가목록!E99,0)</f>
        <v>360</v>
      </c>
      <c r="F362" s="11">
        <f t="shared" si="45"/>
        <v>100800</v>
      </c>
      <c r="G362" s="11">
        <f>TRUNC(일위대가목록!F99,0)</f>
        <v>2128</v>
      </c>
      <c r="H362" s="11">
        <f t="shared" si="46"/>
        <v>595840</v>
      </c>
      <c r="I362" s="11">
        <f>TRUNC(일위대가목록!G99,0)</f>
        <v>68</v>
      </c>
      <c r="J362" s="11">
        <f t="shared" si="47"/>
        <v>19040</v>
      </c>
      <c r="K362" s="11">
        <f t="shared" si="48"/>
        <v>2556</v>
      </c>
      <c r="L362" s="11">
        <f t="shared" si="49"/>
        <v>715680</v>
      </c>
      <c r="M362" s="8" t="s">
        <v>745</v>
      </c>
      <c r="N362" s="2" t="s">
        <v>746</v>
      </c>
      <c r="O362" s="2" t="s">
        <v>52</v>
      </c>
      <c r="P362" s="2" t="s">
        <v>52</v>
      </c>
      <c r="Q362" s="2" t="s">
        <v>720</v>
      </c>
      <c r="R362" s="2" t="s">
        <v>64</v>
      </c>
      <c r="S362" s="2" t="s">
        <v>65</v>
      </c>
      <c r="T362" s="2" t="s">
        <v>65</v>
      </c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2" t="s">
        <v>52</v>
      </c>
      <c r="AS362" s="2" t="s">
        <v>52</v>
      </c>
      <c r="AT362" s="3"/>
      <c r="AU362" s="2" t="s">
        <v>747</v>
      </c>
      <c r="AV362" s="3">
        <v>163</v>
      </c>
    </row>
    <row r="363" spans="1:48" ht="30" customHeight="1" x14ac:dyDescent="0.3">
      <c r="A363" s="8" t="s">
        <v>748</v>
      </c>
      <c r="B363" s="8" t="s">
        <v>749</v>
      </c>
      <c r="C363" s="8" t="s">
        <v>104</v>
      </c>
      <c r="D363" s="9">
        <v>12</v>
      </c>
      <c r="E363" s="11">
        <f>TRUNC(일위대가목록!E100,0)</f>
        <v>5922</v>
      </c>
      <c r="F363" s="11">
        <f t="shared" si="45"/>
        <v>71064</v>
      </c>
      <c r="G363" s="11">
        <f>TRUNC(일위대가목록!F100,0)</f>
        <v>173107</v>
      </c>
      <c r="H363" s="11">
        <f t="shared" si="46"/>
        <v>2077284</v>
      </c>
      <c r="I363" s="11">
        <f>TRUNC(일위대가목록!G100,0)</f>
        <v>1513</v>
      </c>
      <c r="J363" s="11">
        <f t="shared" si="47"/>
        <v>18156</v>
      </c>
      <c r="K363" s="11">
        <f t="shared" si="48"/>
        <v>180542</v>
      </c>
      <c r="L363" s="11">
        <f t="shared" si="49"/>
        <v>2166504</v>
      </c>
      <c r="M363" s="8" t="s">
        <v>750</v>
      </c>
      <c r="N363" s="2" t="s">
        <v>751</v>
      </c>
      <c r="O363" s="2" t="s">
        <v>52</v>
      </c>
      <c r="P363" s="2" t="s">
        <v>52</v>
      </c>
      <c r="Q363" s="2" t="s">
        <v>720</v>
      </c>
      <c r="R363" s="2" t="s">
        <v>64</v>
      </c>
      <c r="S363" s="2" t="s">
        <v>65</v>
      </c>
      <c r="T363" s="2" t="s">
        <v>65</v>
      </c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2" t="s">
        <v>52</v>
      </c>
      <c r="AS363" s="2" t="s">
        <v>52</v>
      </c>
      <c r="AT363" s="3"/>
      <c r="AU363" s="2" t="s">
        <v>752</v>
      </c>
      <c r="AV363" s="3">
        <v>164</v>
      </c>
    </row>
    <row r="364" spans="1:48" ht="30" customHeight="1" x14ac:dyDescent="0.3">
      <c r="A364" s="8" t="s">
        <v>753</v>
      </c>
      <c r="B364" s="8" t="s">
        <v>381</v>
      </c>
      <c r="C364" s="8" t="s">
        <v>80</v>
      </c>
      <c r="D364" s="9">
        <v>8.9</v>
      </c>
      <c r="E364" s="11">
        <f>TRUNC(일위대가목록!E101,0)</f>
        <v>0</v>
      </c>
      <c r="F364" s="11">
        <f t="shared" si="45"/>
        <v>0</v>
      </c>
      <c r="G364" s="11">
        <f>TRUNC(일위대가목록!F101,0)</f>
        <v>4232</v>
      </c>
      <c r="H364" s="11">
        <f t="shared" si="46"/>
        <v>37664</v>
      </c>
      <c r="I364" s="11">
        <f>TRUNC(일위대가목록!G101,0)</f>
        <v>0</v>
      </c>
      <c r="J364" s="11">
        <f t="shared" si="47"/>
        <v>0</v>
      </c>
      <c r="K364" s="11">
        <f t="shared" si="48"/>
        <v>4232</v>
      </c>
      <c r="L364" s="11">
        <f t="shared" si="49"/>
        <v>37664</v>
      </c>
      <c r="M364" s="8" t="s">
        <v>754</v>
      </c>
      <c r="N364" s="2" t="s">
        <v>755</v>
      </c>
      <c r="O364" s="2" t="s">
        <v>52</v>
      </c>
      <c r="P364" s="2" t="s">
        <v>52</v>
      </c>
      <c r="Q364" s="2" t="s">
        <v>720</v>
      </c>
      <c r="R364" s="2" t="s">
        <v>64</v>
      </c>
      <c r="S364" s="2" t="s">
        <v>65</v>
      </c>
      <c r="T364" s="2" t="s">
        <v>65</v>
      </c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2" t="s">
        <v>52</v>
      </c>
      <c r="AS364" s="2" t="s">
        <v>52</v>
      </c>
      <c r="AT364" s="3"/>
      <c r="AU364" s="2" t="s">
        <v>756</v>
      </c>
      <c r="AV364" s="3">
        <v>165</v>
      </c>
    </row>
    <row r="365" spans="1:48" ht="30" customHeight="1" x14ac:dyDescent="0.3">
      <c r="A365" s="8" t="s">
        <v>757</v>
      </c>
      <c r="B365" s="8" t="s">
        <v>381</v>
      </c>
      <c r="C365" s="8" t="s">
        <v>80</v>
      </c>
      <c r="D365" s="9">
        <v>8.9</v>
      </c>
      <c r="E365" s="11">
        <f>TRUNC(일위대가목록!E102,0)</f>
        <v>0</v>
      </c>
      <c r="F365" s="11">
        <f t="shared" si="45"/>
        <v>0</v>
      </c>
      <c r="G365" s="11">
        <f>TRUNC(일위대가목록!F102,0)</f>
        <v>16931</v>
      </c>
      <c r="H365" s="11">
        <f t="shared" si="46"/>
        <v>150685</v>
      </c>
      <c r="I365" s="11">
        <f>TRUNC(일위대가목록!G102,0)</f>
        <v>0</v>
      </c>
      <c r="J365" s="11">
        <f t="shared" si="47"/>
        <v>0</v>
      </c>
      <c r="K365" s="11">
        <f t="shared" si="48"/>
        <v>16931</v>
      </c>
      <c r="L365" s="11">
        <f t="shared" si="49"/>
        <v>150685</v>
      </c>
      <c r="M365" s="8" t="s">
        <v>758</v>
      </c>
      <c r="N365" s="2" t="s">
        <v>759</v>
      </c>
      <c r="O365" s="2" t="s">
        <v>52</v>
      </c>
      <c r="P365" s="2" t="s">
        <v>52</v>
      </c>
      <c r="Q365" s="2" t="s">
        <v>720</v>
      </c>
      <c r="R365" s="2" t="s">
        <v>64</v>
      </c>
      <c r="S365" s="2" t="s">
        <v>65</v>
      </c>
      <c r="T365" s="2" t="s">
        <v>65</v>
      </c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2" t="s">
        <v>52</v>
      </c>
      <c r="AS365" s="2" t="s">
        <v>52</v>
      </c>
      <c r="AT365" s="3"/>
      <c r="AU365" s="2" t="s">
        <v>760</v>
      </c>
      <c r="AV365" s="3">
        <v>166</v>
      </c>
    </row>
    <row r="366" spans="1:48" ht="30" customHeight="1" x14ac:dyDescent="0.3">
      <c r="A366" s="8" t="s">
        <v>761</v>
      </c>
      <c r="B366" s="8" t="s">
        <v>52</v>
      </c>
      <c r="C366" s="8" t="s">
        <v>196</v>
      </c>
      <c r="D366" s="9">
        <v>26</v>
      </c>
      <c r="E366" s="11">
        <f>TRUNC(일위대가목록!E103,0)</f>
        <v>0</v>
      </c>
      <c r="F366" s="11">
        <f t="shared" si="45"/>
        <v>0</v>
      </c>
      <c r="G366" s="11">
        <f>TRUNC(일위대가목록!F103,0)</f>
        <v>4232</v>
      </c>
      <c r="H366" s="11">
        <f t="shared" si="46"/>
        <v>110032</v>
      </c>
      <c r="I366" s="11">
        <f>TRUNC(일위대가목록!G103,0)</f>
        <v>0</v>
      </c>
      <c r="J366" s="11">
        <f t="shared" si="47"/>
        <v>0</v>
      </c>
      <c r="K366" s="11">
        <f t="shared" si="48"/>
        <v>4232</v>
      </c>
      <c r="L366" s="11">
        <f t="shared" si="49"/>
        <v>110032</v>
      </c>
      <c r="M366" s="8" t="s">
        <v>762</v>
      </c>
      <c r="N366" s="2" t="s">
        <v>763</v>
      </c>
      <c r="O366" s="2" t="s">
        <v>52</v>
      </c>
      <c r="P366" s="2" t="s">
        <v>52</v>
      </c>
      <c r="Q366" s="2" t="s">
        <v>720</v>
      </c>
      <c r="R366" s="2" t="s">
        <v>64</v>
      </c>
      <c r="S366" s="2" t="s">
        <v>65</v>
      </c>
      <c r="T366" s="2" t="s">
        <v>65</v>
      </c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2" t="s">
        <v>52</v>
      </c>
      <c r="AS366" s="2" t="s">
        <v>52</v>
      </c>
      <c r="AT366" s="3"/>
      <c r="AU366" s="2" t="s">
        <v>764</v>
      </c>
      <c r="AV366" s="3">
        <v>167</v>
      </c>
    </row>
    <row r="367" spans="1:48" ht="30" customHeigh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1:48" ht="30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1:48" ht="30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1:48" ht="30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48" ht="30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1:48" ht="30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1:48" ht="30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48" ht="30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48" ht="30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48" ht="30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48" ht="30" customHeight="1" x14ac:dyDescent="0.3">
      <c r="A377" s="8" t="s">
        <v>98</v>
      </c>
      <c r="B377" s="9"/>
      <c r="C377" s="9"/>
      <c r="D377" s="9"/>
      <c r="E377" s="9"/>
      <c r="F377" s="11">
        <f>SUM(F357:F376)</f>
        <v>353958</v>
      </c>
      <c r="G377" s="9"/>
      <c r="H377" s="11">
        <f>SUM(H357:H376)</f>
        <v>4735167</v>
      </c>
      <c r="I377" s="9"/>
      <c r="J377" s="11">
        <f>SUM(J357:J376)</f>
        <v>91387</v>
      </c>
      <c r="K377" s="9"/>
      <c r="L377" s="11">
        <f>SUM(L357:L376)</f>
        <v>5180512</v>
      </c>
      <c r="M377" s="9"/>
      <c r="N377" t="s">
        <v>99</v>
      </c>
    </row>
    <row r="378" spans="1:48" ht="30" customHeight="1" x14ac:dyDescent="0.3">
      <c r="A378" s="8" t="s">
        <v>765</v>
      </c>
      <c r="B378" s="8" t="s">
        <v>52</v>
      </c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3"/>
      <c r="O378" s="3"/>
      <c r="P378" s="3"/>
      <c r="Q378" s="2" t="s">
        <v>766</v>
      </c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 spans="1:48" ht="30" customHeight="1" x14ac:dyDescent="0.3">
      <c r="A379" s="8" t="s">
        <v>768</v>
      </c>
      <c r="B379" s="8" t="s">
        <v>769</v>
      </c>
      <c r="C379" s="8" t="s">
        <v>134</v>
      </c>
      <c r="D379" s="9">
        <v>31.2</v>
      </c>
      <c r="E379" s="11">
        <f>TRUNC(단가대비표!O79,0)</f>
        <v>0</v>
      </c>
      <c r="F379" s="11">
        <f>TRUNC(E379*D379, 0)</f>
        <v>0</v>
      </c>
      <c r="G379" s="11">
        <f>TRUNC(단가대비표!P79,0)</f>
        <v>0</v>
      </c>
      <c r="H379" s="11">
        <f>TRUNC(G379*D379, 0)</f>
        <v>0</v>
      </c>
      <c r="I379" s="11">
        <f>TRUNC(단가대비표!V79,0)</f>
        <v>32477</v>
      </c>
      <c r="J379" s="11">
        <f>TRUNC(I379*D379, 0)</f>
        <v>1013282</v>
      </c>
      <c r="K379" s="11">
        <f t="shared" ref="K379:L381" si="50">TRUNC(E379+G379+I379, 0)</f>
        <v>32477</v>
      </c>
      <c r="L379" s="11">
        <f t="shared" si="50"/>
        <v>1013282</v>
      </c>
      <c r="M379" s="8" t="s">
        <v>52</v>
      </c>
      <c r="N379" s="2" t="s">
        <v>770</v>
      </c>
      <c r="O379" s="2" t="s">
        <v>52</v>
      </c>
      <c r="P379" s="2" t="s">
        <v>52</v>
      </c>
      <c r="Q379" s="2" t="s">
        <v>766</v>
      </c>
      <c r="R379" s="2" t="s">
        <v>65</v>
      </c>
      <c r="S379" s="2" t="s">
        <v>65</v>
      </c>
      <c r="T379" s="2" t="s">
        <v>64</v>
      </c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2" t="s">
        <v>52</v>
      </c>
      <c r="AS379" s="2" t="s">
        <v>52</v>
      </c>
      <c r="AT379" s="3"/>
      <c r="AU379" s="2" t="s">
        <v>771</v>
      </c>
      <c r="AV379" s="3">
        <v>169</v>
      </c>
    </row>
    <row r="380" spans="1:48" ht="30" customHeight="1" x14ac:dyDescent="0.3">
      <c r="A380" s="8" t="s">
        <v>772</v>
      </c>
      <c r="B380" s="8" t="s">
        <v>773</v>
      </c>
      <c r="C380" s="8" t="s">
        <v>134</v>
      </c>
      <c r="D380" s="9">
        <v>31.2</v>
      </c>
      <c r="E380" s="11">
        <f>TRUNC(단가대비표!O80,0)</f>
        <v>0</v>
      </c>
      <c r="F380" s="11">
        <f>TRUNC(E380*D380, 0)</f>
        <v>0</v>
      </c>
      <c r="G380" s="11">
        <f>TRUNC(단가대비표!P80,0)</f>
        <v>0</v>
      </c>
      <c r="H380" s="11">
        <f>TRUNC(G380*D380, 0)</f>
        <v>0</v>
      </c>
      <c r="I380" s="11">
        <f>TRUNC(단가대비표!V80,0)</f>
        <v>2016</v>
      </c>
      <c r="J380" s="11">
        <f>TRUNC(I380*D380, 0)</f>
        <v>62899</v>
      </c>
      <c r="K380" s="11">
        <f t="shared" si="50"/>
        <v>2016</v>
      </c>
      <c r="L380" s="11">
        <f t="shared" si="50"/>
        <v>62899</v>
      </c>
      <c r="M380" s="8" t="s">
        <v>52</v>
      </c>
      <c r="N380" s="2" t="s">
        <v>774</v>
      </c>
      <c r="O380" s="2" t="s">
        <v>52</v>
      </c>
      <c r="P380" s="2" t="s">
        <v>52</v>
      </c>
      <c r="Q380" s="2" t="s">
        <v>766</v>
      </c>
      <c r="R380" s="2" t="s">
        <v>65</v>
      </c>
      <c r="S380" s="2" t="s">
        <v>65</v>
      </c>
      <c r="T380" s="2" t="s">
        <v>64</v>
      </c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2" t="s">
        <v>52</v>
      </c>
      <c r="AS380" s="2" t="s">
        <v>52</v>
      </c>
      <c r="AT380" s="3"/>
      <c r="AU380" s="2" t="s">
        <v>775</v>
      </c>
      <c r="AV380" s="3">
        <v>170</v>
      </c>
    </row>
    <row r="381" spans="1:48" ht="30" customHeight="1" x14ac:dyDescent="0.3">
      <c r="A381" s="8" t="s">
        <v>776</v>
      </c>
      <c r="B381" s="8" t="s">
        <v>773</v>
      </c>
      <c r="C381" s="8" t="s">
        <v>134</v>
      </c>
      <c r="D381" s="9">
        <v>31.2</v>
      </c>
      <c r="E381" s="11">
        <f>TRUNC(단가대비표!O81,0)</f>
        <v>0</v>
      </c>
      <c r="F381" s="11">
        <f>TRUNC(E381*D381, 0)</f>
        <v>0</v>
      </c>
      <c r="G381" s="11">
        <f>TRUNC(단가대비표!P81,0)</f>
        <v>0</v>
      </c>
      <c r="H381" s="11">
        <f>TRUNC(G381*D381, 0)</f>
        <v>0</v>
      </c>
      <c r="I381" s="11">
        <f>TRUNC(단가대비표!V81,0)</f>
        <v>13210</v>
      </c>
      <c r="J381" s="11">
        <f>TRUNC(I381*D381, 0)</f>
        <v>412152</v>
      </c>
      <c r="K381" s="11">
        <f t="shared" si="50"/>
        <v>13210</v>
      </c>
      <c r="L381" s="11">
        <f t="shared" si="50"/>
        <v>412152</v>
      </c>
      <c r="M381" s="8" t="s">
        <v>52</v>
      </c>
      <c r="N381" s="2" t="s">
        <v>777</v>
      </c>
      <c r="O381" s="2" t="s">
        <v>52</v>
      </c>
      <c r="P381" s="2" t="s">
        <v>52</v>
      </c>
      <c r="Q381" s="2" t="s">
        <v>766</v>
      </c>
      <c r="R381" s="2" t="s">
        <v>65</v>
      </c>
      <c r="S381" s="2" t="s">
        <v>65</v>
      </c>
      <c r="T381" s="2" t="s">
        <v>64</v>
      </c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2" t="s">
        <v>52</v>
      </c>
      <c r="AS381" s="2" t="s">
        <v>52</v>
      </c>
      <c r="AT381" s="3"/>
      <c r="AU381" s="2" t="s">
        <v>778</v>
      </c>
      <c r="AV381" s="3">
        <v>171</v>
      </c>
    </row>
    <row r="382" spans="1:48" ht="30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48" ht="30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48" ht="30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48" ht="30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48" ht="30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48" ht="30" customHeigh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1:48" ht="30" customHeigh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1:48" ht="30" customHeigh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1:48" ht="30" customHeigh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1:48" ht="30" customHeigh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1:48" ht="30" customHeigh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1:48" ht="30" customHeigh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1:48" ht="30" customHeigh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1:48" ht="30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1:48" ht="30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1:48" ht="30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1:48" ht="30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1:48" ht="30" customHeight="1" x14ac:dyDescent="0.3">
      <c r="A399" s="8" t="s">
        <v>98</v>
      </c>
      <c r="B399" s="9"/>
      <c r="C399" s="9"/>
      <c r="D399" s="9"/>
      <c r="E399" s="9"/>
      <c r="F399" s="11">
        <f>SUM(F379:F398)</f>
        <v>0</v>
      </c>
      <c r="G399" s="9"/>
      <c r="H399" s="11">
        <f>SUM(H379:H398)</f>
        <v>0</v>
      </c>
      <c r="I399" s="9"/>
      <c r="J399" s="11">
        <f>SUM(J379:J398)</f>
        <v>1488333</v>
      </c>
      <c r="K399" s="9"/>
      <c r="L399" s="11">
        <f>SUM(L379:L398)</f>
        <v>1488333</v>
      </c>
      <c r="M399" s="9"/>
      <c r="N399" t="s">
        <v>99</v>
      </c>
    </row>
    <row r="400" spans="1:48" ht="30" customHeight="1" x14ac:dyDescent="0.3">
      <c r="A400" s="8" t="s">
        <v>779</v>
      </c>
      <c r="B400" s="8" t="s">
        <v>52</v>
      </c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3"/>
      <c r="O400" s="3"/>
      <c r="P400" s="3"/>
      <c r="Q400" s="2" t="s">
        <v>780</v>
      </c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 ht="30" customHeight="1" x14ac:dyDescent="0.3">
      <c r="A401" s="8" t="s">
        <v>781</v>
      </c>
      <c r="B401" s="8" t="s">
        <v>52</v>
      </c>
      <c r="C401" s="8" t="s">
        <v>623</v>
      </c>
      <c r="D401" s="9">
        <v>1</v>
      </c>
      <c r="E401" s="11">
        <f>TRUNC(단가대비표!O215,0)</f>
        <v>3833676</v>
      </c>
      <c r="F401" s="11">
        <f>TRUNC(E401*D401, 0)</f>
        <v>3833676</v>
      </c>
      <c r="G401" s="11">
        <f>TRUNC(단가대비표!P215,0)</f>
        <v>2282970</v>
      </c>
      <c r="H401" s="11">
        <f>TRUNC(G401*D401, 0)</f>
        <v>2282970</v>
      </c>
      <c r="I401" s="11">
        <f>TRUNC(단가대비표!V215,0)</f>
        <v>0</v>
      </c>
      <c r="J401" s="11">
        <f>TRUNC(I401*D401, 0)</f>
        <v>0</v>
      </c>
      <c r="K401" s="11">
        <f>TRUNC(E401+G401+I401, 0)</f>
        <v>6116646</v>
      </c>
      <c r="L401" s="11">
        <f>TRUNC(F401+H401+J401, 0)</f>
        <v>6116646</v>
      </c>
      <c r="M401" s="8" t="s">
        <v>52</v>
      </c>
      <c r="N401" s="2" t="s">
        <v>782</v>
      </c>
      <c r="O401" s="2" t="s">
        <v>52</v>
      </c>
      <c r="P401" s="2" t="s">
        <v>52</v>
      </c>
      <c r="Q401" s="2" t="s">
        <v>780</v>
      </c>
      <c r="R401" s="2" t="s">
        <v>65</v>
      </c>
      <c r="S401" s="2" t="s">
        <v>65</v>
      </c>
      <c r="T401" s="2" t="s">
        <v>64</v>
      </c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2" t="s">
        <v>52</v>
      </c>
      <c r="AS401" s="2" t="s">
        <v>52</v>
      </c>
      <c r="AT401" s="3"/>
      <c r="AU401" s="2" t="s">
        <v>783</v>
      </c>
      <c r="AV401" s="3">
        <v>173</v>
      </c>
    </row>
    <row r="402" spans="1:48" ht="30" customHeight="1" x14ac:dyDescent="0.3">
      <c r="A402" s="8" t="s">
        <v>784</v>
      </c>
      <c r="B402" s="8" t="s">
        <v>785</v>
      </c>
      <c r="C402" s="8" t="s">
        <v>623</v>
      </c>
      <c r="D402" s="9">
        <v>1</v>
      </c>
      <c r="E402" s="11"/>
      <c r="F402" s="11"/>
      <c r="G402" s="11"/>
      <c r="H402" s="11"/>
      <c r="I402" s="11"/>
      <c r="J402" s="11"/>
      <c r="K402" s="11"/>
      <c r="L402" s="11"/>
      <c r="M402" s="8" t="s">
        <v>451</v>
      </c>
      <c r="N402" s="2" t="s">
        <v>786</v>
      </c>
      <c r="O402" s="2" t="s">
        <v>52</v>
      </c>
      <c r="P402" s="2" t="s">
        <v>52</v>
      </c>
      <c r="Q402" s="2" t="s">
        <v>52</v>
      </c>
      <c r="R402" s="2" t="s">
        <v>65</v>
      </c>
      <c r="S402" s="2" t="s">
        <v>65</v>
      </c>
      <c r="T402" s="2" t="s">
        <v>64</v>
      </c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2" t="s">
        <v>451</v>
      </c>
      <c r="AS402" s="2" t="s">
        <v>52</v>
      </c>
      <c r="AT402" s="3"/>
      <c r="AU402" s="2" t="s">
        <v>787</v>
      </c>
      <c r="AV402" s="3">
        <v>174</v>
      </c>
    </row>
    <row r="403" spans="1:48" ht="30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1:48" ht="30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1:48" ht="30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1:48" ht="30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1:48" ht="30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1:48" ht="30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1:48" ht="30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1:48" ht="30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1:48" ht="30" customHeight="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1:48" ht="30" customHeight="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1:48" ht="30" customHeight="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1:48" ht="30" customHeight="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1:48" ht="30" customHeight="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1:48" ht="30" customHeigh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1:48" ht="30" customHeigh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48" ht="30" customHeigh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</row>
    <row r="419" spans="1:48" ht="30" customHeigh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48" ht="30" customHeigh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</row>
    <row r="421" spans="1:48" ht="30" customHeight="1" x14ac:dyDescent="0.3">
      <c r="A421" s="8" t="s">
        <v>98</v>
      </c>
      <c r="B421" s="9"/>
      <c r="C421" s="9"/>
      <c r="D421" s="9"/>
      <c r="E421" s="9"/>
      <c r="F421" s="11">
        <f>SUM(F401:F420) -F402</f>
        <v>3833676</v>
      </c>
      <c r="G421" s="9"/>
      <c r="H421" s="11">
        <f>SUM(H401:H420) -H402</f>
        <v>2282970</v>
      </c>
      <c r="I421" s="9"/>
      <c r="J421" s="11">
        <f>SUM(J401:J420) -J402</f>
        <v>0</v>
      </c>
      <c r="K421" s="9"/>
      <c r="L421" s="11">
        <f>SUM(L401:L420) -L402</f>
        <v>6116646</v>
      </c>
      <c r="M421" s="9"/>
      <c r="N421" t="s">
        <v>99</v>
      </c>
    </row>
    <row r="422" spans="1:48" ht="30" customHeight="1" x14ac:dyDescent="0.3">
      <c r="A422" s="8" t="s">
        <v>788</v>
      </c>
      <c r="B422" s="8" t="s">
        <v>52</v>
      </c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3"/>
      <c r="O422" s="3"/>
      <c r="P422" s="3"/>
      <c r="Q422" s="2" t="s">
        <v>789</v>
      </c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 ht="30" customHeight="1" x14ac:dyDescent="0.3">
      <c r="A423" s="8" t="s">
        <v>790</v>
      </c>
      <c r="B423" s="8" t="s">
        <v>52</v>
      </c>
      <c r="C423" s="8" t="s">
        <v>623</v>
      </c>
      <c r="D423" s="9">
        <v>1</v>
      </c>
      <c r="E423" s="11">
        <f>TRUNC(단가대비표!O219,0)</f>
        <v>68000000</v>
      </c>
      <c r="F423" s="11">
        <f>TRUNC(E423*D423, 0)</f>
        <v>68000000</v>
      </c>
      <c r="G423" s="11">
        <f>TRUNC(단가대비표!P219,0)</f>
        <v>0</v>
      </c>
      <c r="H423" s="11">
        <f>TRUNC(G423*D423, 0)</f>
        <v>0</v>
      </c>
      <c r="I423" s="11">
        <f>TRUNC(단가대비표!V219,0)</f>
        <v>0</v>
      </c>
      <c r="J423" s="11">
        <f>TRUNC(I423*D423, 0)</f>
        <v>0</v>
      </c>
      <c r="K423" s="11">
        <f>TRUNC(E423+G423+I423, 0)</f>
        <v>68000000</v>
      </c>
      <c r="L423" s="11">
        <f>TRUNC(F423+H423+J423, 0)</f>
        <v>68000000</v>
      </c>
      <c r="M423" s="8" t="s">
        <v>52</v>
      </c>
      <c r="N423" s="2" t="s">
        <v>791</v>
      </c>
      <c r="O423" s="2" t="s">
        <v>52</v>
      </c>
      <c r="P423" s="2" t="s">
        <v>52</v>
      </c>
      <c r="Q423" s="2" t="s">
        <v>789</v>
      </c>
      <c r="R423" s="2" t="s">
        <v>65</v>
      </c>
      <c r="S423" s="2" t="s">
        <v>65</v>
      </c>
      <c r="T423" s="2" t="s">
        <v>64</v>
      </c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2" t="s">
        <v>52</v>
      </c>
      <c r="AS423" s="2" t="s">
        <v>52</v>
      </c>
      <c r="AT423" s="3"/>
      <c r="AU423" s="2" t="s">
        <v>792</v>
      </c>
      <c r="AV423" s="3">
        <v>221</v>
      </c>
    </row>
    <row r="424" spans="1:48" ht="30" customHeigh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1:48" ht="30" customHeigh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1:48" ht="30" customHeigh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1:48" ht="30" customHeigh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48" ht="30" customHeigh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1:48" ht="30" customHeigh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48" ht="30" customHeigh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1:48" ht="30" customHeigh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1:48" ht="30" customHeigh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1:48" ht="30" customHeigh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1:48" ht="30" customHeigh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1:48" ht="30" customHeight="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1:48" ht="30" customHeight="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1:48" ht="30" customHeight="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1:48" ht="30" customHeigh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1:48" ht="30" customHeigh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1:48" ht="30" customHeigh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1:48" ht="30" customHeigh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1:48" ht="30" customHeigh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1:48" ht="30" customHeight="1" x14ac:dyDescent="0.3">
      <c r="A443" s="8" t="s">
        <v>98</v>
      </c>
      <c r="B443" s="9"/>
      <c r="C443" s="9"/>
      <c r="D443" s="9"/>
      <c r="E443" s="9"/>
      <c r="F443" s="11">
        <f>SUM(F423:F442)</f>
        <v>68000000</v>
      </c>
      <c r="G443" s="9"/>
      <c r="H443" s="11">
        <f>SUM(H423:H442)</f>
        <v>0</v>
      </c>
      <c r="I443" s="9"/>
      <c r="J443" s="11">
        <f>SUM(J423:J442)</f>
        <v>0</v>
      </c>
      <c r="K443" s="9"/>
      <c r="L443" s="11">
        <f>SUM(L423:L442)</f>
        <v>68000000</v>
      </c>
      <c r="M443" s="9"/>
      <c r="N443" t="s">
        <v>99</v>
      </c>
    </row>
    <row r="444" spans="1:48" ht="30" customHeight="1" x14ac:dyDescent="0.3">
      <c r="A444" s="8" t="s">
        <v>793</v>
      </c>
      <c r="B444" s="8" t="s">
        <v>52</v>
      </c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3"/>
      <c r="O444" s="3"/>
      <c r="P444" s="3"/>
      <c r="Q444" s="2" t="s">
        <v>794</v>
      </c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 ht="30" customHeight="1" x14ac:dyDescent="0.3">
      <c r="A445" s="8" t="s">
        <v>796</v>
      </c>
      <c r="B445" s="8" t="s">
        <v>797</v>
      </c>
      <c r="C445" s="8" t="s">
        <v>80</v>
      </c>
      <c r="D445" s="9">
        <v>420</v>
      </c>
      <c r="E445" s="11">
        <f>TRUNC(단가대비표!O43,0)</f>
        <v>112500</v>
      </c>
      <c r="F445" s="11">
        <f>TRUNC(E445*D445, 0)</f>
        <v>47250000</v>
      </c>
      <c r="G445" s="11">
        <f>TRUNC(단가대비표!P43,0)</f>
        <v>0</v>
      </c>
      <c r="H445" s="11">
        <f>TRUNC(G445*D445, 0)</f>
        <v>0</v>
      </c>
      <c r="I445" s="11">
        <f>TRUNC(단가대비표!V43,0)</f>
        <v>0</v>
      </c>
      <c r="J445" s="11">
        <f>TRUNC(I445*D445, 0)</f>
        <v>0</v>
      </c>
      <c r="K445" s="11">
        <f>TRUNC(E445+G445+I445, 0)</f>
        <v>112500</v>
      </c>
      <c r="L445" s="11">
        <f>TRUNC(F445+H445+J445, 0)</f>
        <v>47250000</v>
      </c>
      <c r="M445" s="8" t="s">
        <v>798</v>
      </c>
      <c r="N445" s="2" t="s">
        <v>799</v>
      </c>
      <c r="O445" s="2" t="s">
        <v>52</v>
      </c>
      <c r="P445" s="2" t="s">
        <v>52</v>
      </c>
      <c r="Q445" s="2" t="s">
        <v>794</v>
      </c>
      <c r="R445" s="2" t="s">
        <v>65</v>
      </c>
      <c r="S445" s="2" t="s">
        <v>65</v>
      </c>
      <c r="T445" s="2" t="s">
        <v>64</v>
      </c>
      <c r="U445" s="3"/>
      <c r="V445" s="3"/>
      <c r="W445" s="3"/>
      <c r="X445" s="3">
        <v>1</v>
      </c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2" t="s">
        <v>52</v>
      </c>
      <c r="AS445" s="2" t="s">
        <v>52</v>
      </c>
      <c r="AT445" s="3"/>
      <c r="AU445" s="2" t="s">
        <v>800</v>
      </c>
      <c r="AV445" s="3">
        <v>188</v>
      </c>
    </row>
    <row r="446" spans="1:48" ht="30" customHeight="1" x14ac:dyDescent="0.3">
      <c r="A446" s="8" t="s">
        <v>801</v>
      </c>
      <c r="B446" s="8" t="s">
        <v>52</v>
      </c>
      <c r="C446" s="8" t="s">
        <v>52</v>
      </c>
      <c r="D446" s="9"/>
      <c r="E446" s="11">
        <v>0</v>
      </c>
      <c r="F446" s="11">
        <f>SUM(F445:F445)</f>
        <v>47250000</v>
      </c>
      <c r="G446" s="11">
        <v>0</v>
      </c>
      <c r="H446" s="11">
        <f>SUM(H445:H445)</f>
        <v>0</v>
      </c>
      <c r="I446" s="11">
        <v>0</v>
      </c>
      <c r="J446" s="11">
        <f>SUM(J445:J445)</f>
        <v>0</v>
      </c>
      <c r="K446" s="11"/>
      <c r="L446" s="11">
        <f>SUM(L445:L445)</f>
        <v>47250000</v>
      </c>
      <c r="M446" s="8" t="s">
        <v>52</v>
      </c>
      <c r="N446" s="2" t="s">
        <v>802</v>
      </c>
      <c r="O446" s="2" t="s">
        <v>52</v>
      </c>
      <c r="P446" s="2" t="s">
        <v>52</v>
      </c>
      <c r="Q446" s="2" t="s">
        <v>52</v>
      </c>
      <c r="R446" s="2" t="s">
        <v>65</v>
      </c>
      <c r="S446" s="2" t="s">
        <v>65</v>
      </c>
      <c r="T446" s="2" t="s">
        <v>65</v>
      </c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2" t="s">
        <v>52</v>
      </c>
      <c r="AS446" s="2" t="s">
        <v>52</v>
      </c>
      <c r="AT446" s="3"/>
      <c r="AU446" s="2" t="s">
        <v>803</v>
      </c>
      <c r="AV446" s="3">
        <v>189</v>
      </c>
    </row>
    <row r="447" spans="1:48" ht="30" customHeight="1" x14ac:dyDescent="0.3">
      <c r="A447" s="8" t="s">
        <v>804</v>
      </c>
      <c r="B447" s="8" t="s">
        <v>805</v>
      </c>
      <c r="C447" s="8" t="s">
        <v>623</v>
      </c>
      <c r="D447" s="9">
        <v>1</v>
      </c>
      <c r="E447" s="11">
        <f>ROUNDDOWN(SUMIF(X445:X448, RIGHTB(N447, 1), F445:F448)*W447, 0)</f>
        <v>255150</v>
      </c>
      <c r="F447" s="11">
        <f>TRUNC(E447*D447, 0)</f>
        <v>255150</v>
      </c>
      <c r="G447" s="11">
        <v>0</v>
      </c>
      <c r="H447" s="11">
        <f>TRUNC(G447*D447, 0)</f>
        <v>0</v>
      </c>
      <c r="I447" s="11">
        <v>0</v>
      </c>
      <c r="J447" s="11">
        <f>TRUNC(I447*D447, 0)</f>
        <v>0</v>
      </c>
      <c r="K447" s="11">
        <f>TRUNC(E447+G447+I447, 0)</f>
        <v>255150</v>
      </c>
      <c r="L447" s="11">
        <f>TRUNC(F447+H447+J447, 0)</f>
        <v>255150</v>
      </c>
      <c r="M447" s="8" t="s">
        <v>52</v>
      </c>
      <c r="N447" s="2" t="s">
        <v>806</v>
      </c>
      <c r="O447" s="2" t="s">
        <v>52</v>
      </c>
      <c r="P447" s="2" t="s">
        <v>52</v>
      </c>
      <c r="Q447" s="2" t="s">
        <v>794</v>
      </c>
      <c r="R447" s="2" t="s">
        <v>65</v>
      </c>
      <c r="S447" s="2" t="s">
        <v>65</v>
      </c>
      <c r="T447" s="2" t="s">
        <v>65</v>
      </c>
      <c r="U447" s="3">
        <v>0</v>
      </c>
      <c r="V447" s="3">
        <v>0</v>
      </c>
      <c r="W447" s="3">
        <v>5.4000000000000003E-3</v>
      </c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2" t="s">
        <v>52</v>
      </c>
      <c r="AS447" s="2" t="s">
        <v>52</v>
      </c>
      <c r="AT447" s="3"/>
      <c r="AU447" s="2" t="s">
        <v>807</v>
      </c>
      <c r="AV447" s="3">
        <v>190</v>
      </c>
    </row>
    <row r="448" spans="1:48" ht="30" customHeight="1" x14ac:dyDescent="0.3">
      <c r="A448" s="8" t="s">
        <v>808</v>
      </c>
      <c r="B448" s="8" t="s">
        <v>52</v>
      </c>
      <c r="C448" s="8" t="s">
        <v>623</v>
      </c>
      <c r="D448" s="9">
        <v>1</v>
      </c>
      <c r="E448" s="11">
        <f>TRUNC(단가대비표!O217,0)</f>
        <v>850</v>
      </c>
      <c r="F448" s="11">
        <f>TRUNC(E448*D448, 0)</f>
        <v>850</v>
      </c>
      <c r="G448" s="11">
        <f>TRUNC(단가대비표!P217,0)</f>
        <v>0</v>
      </c>
      <c r="H448" s="11">
        <f>TRUNC(G448*D448, 0)</f>
        <v>0</v>
      </c>
      <c r="I448" s="11">
        <f>TRUNC(단가대비표!V217,0)</f>
        <v>0</v>
      </c>
      <c r="J448" s="11">
        <f>TRUNC(I448*D448, 0)</f>
        <v>0</v>
      </c>
      <c r="K448" s="11">
        <f>TRUNC(E448+G448+I448, 0)</f>
        <v>850</v>
      </c>
      <c r="L448" s="11">
        <f>TRUNC(F448+H448+J448, 0)</f>
        <v>850</v>
      </c>
      <c r="M448" s="8" t="s">
        <v>52</v>
      </c>
      <c r="N448" s="2" t="s">
        <v>809</v>
      </c>
      <c r="O448" s="2" t="s">
        <v>52</v>
      </c>
      <c r="P448" s="2" t="s">
        <v>52</v>
      </c>
      <c r="Q448" s="2" t="s">
        <v>794</v>
      </c>
      <c r="R448" s="2" t="s">
        <v>65</v>
      </c>
      <c r="S448" s="2" t="s">
        <v>65</v>
      </c>
      <c r="T448" s="2" t="s">
        <v>64</v>
      </c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2" t="s">
        <v>52</v>
      </c>
      <c r="AS448" s="2" t="s">
        <v>52</v>
      </c>
      <c r="AT448" s="3"/>
      <c r="AU448" s="2" t="s">
        <v>810</v>
      </c>
      <c r="AV448" s="3">
        <v>191</v>
      </c>
    </row>
    <row r="449" spans="1:13" ht="30" customHeigh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1:13" ht="30" customHeigh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1:13" ht="30" customHeigh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1:13" ht="30" customHeigh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1:13" ht="30" customHeigh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1:13" ht="30" customHeigh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1:13" ht="30" customHeigh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1:13" ht="30" customHeigh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13" ht="30" customHeigh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1:13" ht="30" customHeigh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1:13" ht="30" customHeight="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1:13" ht="30" customHeight="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1:13" ht="30" customHeight="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13" ht="30" customHeight="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1:13" ht="30" customHeight="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30" customHeigh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1:48" ht="30" customHeight="1" x14ac:dyDescent="0.3">
      <c r="A465" s="8" t="s">
        <v>98</v>
      </c>
      <c r="B465" s="9"/>
      <c r="C465" s="9"/>
      <c r="D465" s="9"/>
      <c r="E465" s="9"/>
      <c r="F465" s="11">
        <f>SUM(F445:F464) -F446</f>
        <v>47506000</v>
      </c>
      <c r="G465" s="9"/>
      <c r="H465" s="11">
        <f>SUM(H445:H464) -H446</f>
        <v>0</v>
      </c>
      <c r="I465" s="9"/>
      <c r="J465" s="11">
        <f>SUM(J445:J464) -J446</f>
        <v>0</v>
      </c>
      <c r="K465" s="9"/>
      <c r="L465" s="11">
        <f>SUM(L445:L464) -L446</f>
        <v>47506000</v>
      </c>
      <c r="M465" s="9"/>
      <c r="N465" t="s">
        <v>99</v>
      </c>
    </row>
    <row r="466" spans="1:48" ht="30" customHeight="1" x14ac:dyDescent="0.3">
      <c r="A466" s="8" t="s">
        <v>811</v>
      </c>
      <c r="B466" s="8" t="s">
        <v>52</v>
      </c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3"/>
      <c r="O466" s="3"/>
      <c r="P466" s="3"/>
      <c r="Q466" s="2" t="s">
        <v>812</v>
      </c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 ht="30" customHeight="1" x14ac:dyDescent="0.3">
      <c r="A467" s="8" t="s">
        <v>566</v>
      </c>
      <c r="B467" s="8" t="s">
        <v>567</v>
      </c>
      <c r="C467" s="8" t="s">
        <v>69</v>
      </c>
      <c r="D467" s="9">
        <v>2</v>
      </c>
      <c r="E467" s="11">
        <f>TRUNC(단가대비표!O57,0)</f>
        <v>4500000</v>
      </c>
      <c r="F467" s="11">
        <f t="shared" ref="F467:F480" si="51">TRUNC(E467*D467, 0)</f>
        <v>9000000</v>
      </c>
      <c r="G467" s="11">
        <f>TRUNC(단가대비표!P57,0)</f>
        <v>0</v>
      </c>
      <c r="H467" s="11">
        <f t="shared" ref="H467:H480" si="52">TRUNC(G467*D467, 0)</f>
        <v>0</v>
      </c>
      <c r="I467" s="11">
        <f>TRUNC(단가대비표!V57,0)</f>
        <v>0</v>
      </c>
      <c r="J467" s="11">
        <f t="shared" ref="J467:J480" si="53">TRUNC(I467*D467, 0)</f>
        <v>0</v>
      </c>
      <c r="K467" s="11">
        <f t="shared" ref="K467:K480" si="54">TRUNC(E467+G467+I467, 0)</f>
        <v>4500000</v>
      </c>
      <c r="L467" s="11">
        <f t="shared" ref="L467:L480" si="55">TRUNC(F467+H467+J467, 0)</f>
        <v>9000000</v>
      </c>
      <c r="M467" s="8" t="s">
        <v>814</v>
      </c>
      <c r="N467" s="2" t="s">
        <v>568</v>
      </c>
      <c r="O467" s="2" t="s">
        <v>52</v>
      </c>
      <c r="P467" s="2" t="s">
        <v>52</v>
      </c>
      <c r="Q467" s="2" t="s">
        <v>812</v>
      </c>
      <c r="R467" s="2" t="s">
        <v>65</v>
      </c>
      <c r="S467" s="2" t="s">
        <v>65</v>
      </c>
      <c r="T467" s="2" t="s">
        <v>64</v>
      </c>
      <c r="U467" s="3"/>
      <c r="V467" s="3"/>
      <c r="W467" s="3"/>
      <c r="X467" s="3">
        <v>1</v>
      </c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2" t="s">
        <v>52</v>
      </c>
      <c r="AS467" s="2" t="s">
        <v>52</v>
      </c>
      <c r="AT467" s="3"/>
      <c r="AU467" s="2" t="s">
        <v>815</v>
      </c>
      <c r="AV467" s="3">
        <v>193</v>
      </c>
    </row>
    <row r="468" spans="1:48" ht="30" customHeight="1" x14ac:dyDescent="0.3">
      <c r="A468" s="8" t="s">
        <v>570</v>
      </c>
      <c r="B468" s="8" t="s">
        <v>571</v>
      </c>
      <c r="C468" s="8" t="s">
        <v>69</v>
      </c>
      <c r="D468" s="9">
        <v>11</v>
      </c>
      <c r="E468" s="11">
        <f>TRUNC(단가대비표!O58,0)</f>
        <v>300000</v>
      </c>
      <c r="F468" s="11">
        <f t="shared" si="51"/>
        <v>3300000</v>
      </c>
      <c r="G468" s="11">
        <f>TRUNC(단가대비표!P58,0)</f>
        <v>0</v>
      </c>
      <c r="H468" s="11">
        <f t="shared" si="52"/>
        <v>0</v>
      </c>
      <c r="I468" s="11">
        <f>TRUNC(단가대비표!V58,0)</f>
        <v>0</v>
      </c>
      <c r="J468" s="11">
        <f t="shared" si="53"/>
        <v>0</v>
      </c>
      <c r="K468" s="11">
        <f t="shared" si="54"/>
        <v>300000</v>
      </c>
      <c r="L468" s="11">
        <f t="shared" si="55"/>
        <v>3300000</v>
      </c>
      <c r="M468" s="8" t="s">
        <v>816</v>
      </c>
      <c r="N468" s="2" t="s">
        <v>572</v>
      </c>
      <c r="O468" s="2" t="s">
        <v>52</v>
      </c>
      <c r="P468" s="2" t="s">
        <v>52</v>
      </c>
      <c r="Q468" s="2" t="s">
        <v>812</v>
      </c>
      <c r="R468" s="2" t="s">
        <v>65</v>
      </c>
      <c r="S468" s="2" t="s">
        <v>65</v>
      </c>
      <c r="T468" s="2" t="s">
        <v>64</v>
      </c>
      <c r="U468" s="3"/>
      <c r="V468" s="3"/>
      <c r="W468" s="3"/>
      <c r="X468" s="3">
        <v>1</v>
      </c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2" t="s">
        <v>52</v>
      </c>
      <c r="AS468" s="2" t="s">
        <v>52</v>
      </c>
      <c r="AT468" s="3"/>
      <c r="AU468" s="2" t="s">
        <v>817</v>
      </c>
      <c r="AV468" s="3">
        <v>194</v>
      </c>
    </row>
    <row r="469" spans="1:48" ht="30" customHeight="1" x14ac:dyDescent="0.3">
      <c r="A469" s="8" t="s">
        <v>574</v>
      </c>
      <c r="B469" s="8" t="s">
        <v>575</v>
      </c>
      <c r="C469" s="8" t="s">
        <v>69</v>
      </c>
      <c r="D469" s="9">
        <v>12</v>
      </c>
      <c r="E469" s="11">
        <f>TRUNC(단가대비표!O59,0)</f>
        <v>390000</v>
      </c>
      <c r="F469" s="11">
        <f t="shared" si="51"/>
        <v>4680000</v>
      </c>
      <c r="G469" s="11">
        <f>TRUNC(단가대비표!P59,0)</f>
        <v>0</v>
      </c>
      <c r="H469" s="11">
        <f t="shared" si="52"/>
        <v>0</v>
      </c>
      <c r="I469" s="11">
        <f>TRUNC(단가대비표!V59,0)</f>
        <v>0</v>
      </c>
      <c r="J469" s="11">
        <f t="shared" si="53"/>
        <v>0</v>
      </c>
      <c r="K469" s="11">
        <f t="shared" si="54"/>
        <v>390000</v>
      </c>
      <c r="L469" s="11">
        <f t="shared" si="55"/>
        <v>4680000</v>
      </c>
      <c r="M469" s="8" t="s">
        <v>818</v>
      </c>
      <c r="N469" s="2" t="s">
        <v>576</v>
      </c>
      <c r="O469" s="2" t="s">
        <v>52</v>
      </c>
      <c r="P469" s="2" t="s">
        <v>52</v>
      </c>
      <c r="Q469" s="2" t="s">
        <v>812</v>
      </c>
      <c r="R469" s="2" t="s">
        <v>65</v>
      </c>
      <c r="S469" s="2" t="s">
        <v>65</v>
      </c>
      <c r="T469" s="2" t="s">
        <v>64</v>
      </c>
      <c r="U469" s="3"/>
      <c r="V469" s="3"/>
      <c r="W469" s="3"/>
      <c r="X469" s="3">
        <v>1</v>
      </c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2" t="s">
        <v>52</v>
      </c>
      <c r="AS469" s="2" t="s">
        <v>52</v>
      </c>
      <c r="AT469" s="3"/>
      <c r="AU469" s="2" t="s">
        <v>819</v>
      </c>
      <c r="AV469" s="3">
        <v>195</v>
      </c>
    </row>
    <row r="470" spans="1:48" ht="30" customHeight="1" x14ac:dyDescent="0.3">
      <c r="A470" s="8" t="s">
        <v>578</v>
      </c>
      <c r="B470" s="8" t="s">
        <v>579</v>
      </c>
      <c r="C470" s="8" t="s">
        <v>69</v>
      </c>
      <c r="D470" s="9">
        <v>1</v>
      </c>
      <c r="E470" s="11">
        <f>TRUNC(단가대비표!O60,0)</f>
        <v>2387910</v>
      </c>
      <c r="F470" s="11">
        <f t="shared" si="51"/>
        <v>2387910</v>
      </c>
      <c r="G470" s="11">
        <f>TRUNC(단가대비표!P60,0)</f>
        <v>0</v>
      </c>
      <c r="H470" s="11">
        <f t="shared" si="52"/>
        <v>0</v>
      </c>
      <c r="I470" s="11">
        <f>TRUNC(단가대비표!V60,0)</f>
        <v>0</v>
      </c>
      <c r="J470" s="11">
        <f t="shared" si="53"/>
        <v>0</v>
      </c>
      <c r="K470" s="11">
        <f t="shared" si="54"/>
        <v>2387910</v>
      </c>
      <c r="L470" s="11">
        <f t="shared" si="55"/>
        <v>2387910</v>
      </c>
      <c r="M470" s="8" t="s">
        <v>820</v>
      </c>
      <c r="N470" s="2" t="s">
        <v>580</v>
      </c>
      <c r="O470" s="2" t="s">
        <v>52</v>
      </c>
      <c r="P470" s="2" t="s">
        <v>52</v>
      </c>
      <c r="Q470" s="2" t="s">
        <v>812</v>
      </c>
      <c r="R470" s="2" t="s">
        <v>65</v>
      </c>
      <c r="S470" s="2" t="s">
        <v>65</v>
      </c>
      <c r="T470" s="2" t="s">
        <v>64</v>
      </c>
      <c r="U470" s="3"/>
      <c r="V470" s="3"/>
      <c r="W470" s="3"/>
      <c r="X470" s="3">
        <v>1</v>
      </c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2" t="s">
        <v>52</v>
      </c>
      <c r="AS470" s="2" t="s">
        <v>52</v>
      </c>
      <c r="AT470" s="3"/>
      <c r="AU470" s="2" t="s">
        <v>821</v>
      </c>
      <c r="AV470" s="3">
        <v>196</v>
      </c>
    </row>
    <row r="471" spans="1:48" ht="30" customHeight="1" x14ac:dyDescent="0.3">
      <c r="A471" s="8" t="s">
        <v>582</v>
      </c>
      <c r="B471" s="8" t="s">
        <v>583</v>
      </c>
      <c r="C471" s="8" t="s">
        <v>69</v>
      </c>
      <c r="D471" s="9">
        <v>1</v>
      </c>
      <c r="E471" s="11">
        <f>TRUNC(단가대비표!O61,0)</f>
        <v>2709950</v>
      </c>
      <c r="F471" s="11">
        <f t="shared" si="51"/>
        <v>2709950</v>
      </c>
      <c r="G471" s="11">
        <f>TRUNC(단가대비표!P61,0)</f>
        <v>0</v>
      </c>
      <c r="H471" s="11">
        <f t="shared" si="52"/>
        <v>0</v>
      </c>
      <c r="I471" s="11">
        <f>TRUNC(단가대비표!V61,0)</f>
        <v>0</v>
      </c>
      <c r="J471" s="11">
        <f t="shared" si="53"/>
        <v>0</v>
      </c>
      <c r="K471" s="11">
        <f t="shared" si="54"/>
        <v>2709950</v>
      </c>
      <c r="L471" s="11">
        <f t="shared" si="55"/>
        <v>2709950</v>
      </c>
      <c r="M471" s="8" t="s">
        <v>822</v>
      </c>
      <c r="N471" s="2" t="s">
        <v>584</v>
      </c>
      <c r="O471" s="2" t="s">
        <v>52</v>
      </c>
      <c r="P471" s="2" t="s">
        <v>52</v>
      </c>
      <c r="Q471" s="2" t="s">
        <v>812</v>
      </c>
      <c r="R471" s="2" t="s">
        <v>65</v>
      </c>
      <c r="S471" s="2" t="s">
        <v>65</v>
      </c>
      <c r="T471" s="2" t="s">
        <v>64</v>
      </c>
      <c r="U471" s="3"/>
      <c r="V471" s="3"/>
      <c r="W471" s="3"/>
      <c r="X471" s="3">
        <v>1</v>
      </c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2" t="s">
        <v>52</v>
      </c>
      <c r="AS471" s="2" t="s">
        <v>52</v>
      </c>
      <c r="AT471" s="3"/>
      <c r="AU471" s="2" t="s">
        <v>823</v>
      </c>
      <c r="AV471" s="3">
        <v>197</v>
      </c>
    </row>
    <row r="472" spans="1:48" ht="30" customHeight="1" x14ac:dyDescent="0.3">
      <c r="A472" s="8" t="s">
        <v>586</v>
      </c>
      <c r="B472" s="8" t="s">
        <v>587</v>
      </c>
      <c r="C472" s="8" t="s">
        <v>69</v>
      </c>
      <c r="D472" s="9">
        <v>1</v>
      </c>
      <c r="E472" s="11">
        <f>TRUNC(단가대비표!O62,0)</f>
        <v>2923260</v>
      </c>
      <c r="F472" s="11">
        <f t="shared" si="51"/>
        <v>2923260</v>
      </c>
      <c r="G472" s="11">
        <f>TRUNC(단가대비표!P62,0)</f>
        <v>0</v>
      </c>
      <c r="H472" s="11">
        <f t="shared" si="52"/>
        <v>0</v>
      </c>
      <c r="I472" s="11">
        <f>TRUNC(단가대비표!V62,0)</f>
        <v>0</v>
      </c>
      <c r="J472" s="11">
        <f t="shared" si="53"/>
        <v>0</v>
      </c>
      <c r="K472" s="11">
        <f t="shared" si="54"/>
        <v>2923260</v>
      </c>
      <c r="L472" s="11">
        <f t="shared" si="55"/>
        <v>2923260</v>
      </c>
      <c r="M472" s="8" t="s">
        <v>824</v>
      </c>
      <c r="N472" s="2" t="s">
        <v>588</v>
      </c>
      <c r="O472" s="2" t="s">
        <v>52</v>
      </c>
      <c r="P472" s="2" t="s">
        <v>52</v>
      </c>
      <c r="Q472" s="2" t="s">
        <v>812</v>
      </c>
      <c r="R472" s="2" t="s">
        <v>65</v>
      </c>
      <c r="S472" s="2" t="s">
        <v>65</v>
      </c>
      <c r="T472" s="2" t="s">
        <v>64</v>
      </c>
      <c r="U472" s="3"/>
      <c r="V472" s="3"/>
      <c r="W472" s="3"/>
      <c r="X472" s="3">
        <v>1</v>
      </c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2" t="s">
        <v>52</v>
      </c>
      <c r="AS472" s="2" t="s">
        <v>52</v>
      </c>
      <c r="AT472" s="3"/>
      <c r="AU472" s="2" t="s">
        <v>825</v>
      </c>
      <c r="AV472" s="3">
        <v>198</v>
      </c>
    </row>
    <row r="473" spans="1:48" ht="30" customHeight="1" x14ac:dyDescent="0.3">
      <c r="A473" s="8" t="s">
        <v>590</v>
      </c>
      <c r="B473" s="8" t="s">
        <v>591</v>
      </c>
      <c r="C473" s="8" t="s">
        <v>69</v>
      </c>
      <c r="D473" s="9">
        <v>1</v>
      </c>
      <c r="E473" s="11">
        <f>TRUNC(단가대비표!O63,0)</f>
        <v>2753110</v>
      </c>
      <c r="F473" s="11">
        <f t="shared" si="51"/>
        <v>2753110</v>
      </c>
      <c r="G473" s="11">
        <f>TRUNC(단가대비표!P63,0)</f>
        <v>0</v>
      </c>
      <c r="H473" s="11">
        <f t="shared" si="52"/>
        <v>0</v>
      </c>
      <c r="I473" s="11">
        <f>TRUNC(단가대비표!V63,0)</f>
        <v>0</v>
      </c>
      <c r="J473" s="11">
        <f t="shared" si="53"/>
        <v>0</v>
      </c>
      <c r="K473" s="11">
        <f t="shared" si="54"/>
        <v>2753110</v>
      </c>
      <c r="L473" s="11">
        <f t="shared" si="55"/>
        <v>2753110</v>
      </c>
      <c r="M473" s="8" t="s">
        <v>826</v>
      </c>
      <c r="N473" s="2" t="s">
        <v>592</v>
      </c>
      <c r="O473" s="2" t="s">
        <v>52</v>
      </c>
      <c r="P473" s="2" t="s">
        <v>52</v>
      </c>
      <c r="Q473" s="2" t="s">
        <v>812</v>
      </c>
      <c r="R473" s="2" t="s">
        <v>65</v>
      </c>
      <c r="S473" s="2" t="s">
        <v>65</v>
      </c>
      <c r="T473" s="2" t="s">
        <v>64</v>
      </c>
      <c r="U473" s="3"/>
      <c r="V473" s="3"/>
      <c r="W473" s="3"/>
      <c r="X473" s="3">
        <v>1</v>
      </c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2" t="s">
        <v>52</v>
      </c>
      <c r="AS473" s="2" t="s">
        <v>52</v>
      </c>
      <c r="AT473" s="3"/>
      <c r="AU473" s="2" t="s">
        <v>827</v>
      </c>
      <c r="AV473" s="3">
        <v>199</v>
      </c>
    </row>
    <row r="474" spans="1:48" ht="30" customHeight="1" x14ac:dyDescent="0.3">
      <c r="A474" s="8" t="s">
        <v>594</v>
      </c>
      <c r="B474" s="8" t="s">
        <v>595</v>
      </c>
      <c r="C474" s="8" t="s">
        <v>69</v>
      </c>
      <c r="D474" s="9">
        <v>1</v>
      </c>
      <c r="E474" s="11">
        <f>TRUNC(단가대비표!O64,0)</f>
        <v>3220000</v>
      </c>
      <c r="F474" s="11">
        <f t="shared" si="51"/>
        <v>3220000</v>
      </c>
      <c r="G474" s="11">
        <f>TRUNC(단가대비표!P64,0)</f>
        <v>0</v>
      </c>
      <c r="H474" s="11">
        <f t="shared" si="52"/>
        <v>0</v>
      </c>
      <c r="I474" s="11">
        <f>TRUNC(단가대비표!V64,0)</f>
        <v>0</v>
      </c>
      <c r="J474" s="11">
        <f t="shared" si="53"/>
        <v>0</v>
      </c>
      <c r="K474" s="11">
        <f t="shared" si="54"/>
        <v>3220000</v>
      </c>
      <c r="L474" s="11">
        <f t="shared" si="55"/>
        <v>3220000</v>
      </c>
      <c r="M474" s="8" t="s">
        <v>828</v>
      </c>
      <c r="N474" s="2" t="s">
        <v>596</v>
      </c>
      <c r="O474" s="2" t="s">
        <v>52</v>
      </c>
      <c r="P474" s="2" t="s">
        <v>52</v>
      </c>
      <c r="Q474" s="2" t="s">
        <v>812</v>
      </c>
      <c r="R474" s="2" t="s">
        <v>65</v>
      </c>
      <c r="S474" s="2" t="s">
        <v>65</v>
      </c>
      <c r="T474" s="2" t="s">
        <v>64</v>
      </c>
      <c r="U474" s="3"/>
      <c r="V474" s="3"/>
      <c r="W474" s="3"/>
      <c r="X474" s="3">
        <v>1</v>
      </c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2" t="s">
        <v>52</v>
      </c>
      <c r="AS474" s="2" t="s">
        <v>52</v>
      </c>
      <c r="AT474" s="3"/>
      <c r="AU474" s="2" t="s">
        <v>829</v>
      </c>
      <c r="AV474" s="3">
        <v>200</v>
      </c>
    </row>
    <row r="475" spans="1:48" ht="30" customHeight="1" x14ac:dyDescent="0.3">
      <c r="A475" s="8" t="s">
        <v>598</v>
      </c>
      <c r="B475" s="8" t="s">
        <v>599</v>
      </c>
      <c r="C475" s="8" t="s">
        <v>69</v>
      </c>
      <c r="D475" s="9">
        <v>1</v>
      </c>
      <c r="E475" s="11">
        <f>TRUNC(단가대비표!O65,0)</f>
        <v>2387910</v>
      </c>
      <c r="F475" s="11">
        <f t="shared" si="51"/>
        <v>2387910</v>
      </c>
      <c r="G475" s="11">
        <f>TRUNC(단가대비표!P65,0)</f>
        <v>0</v>
      </c>
      <c r="H475" s="11">
        <f t="shared" si="52"/>
        <v>0</v>
      </c>
      <c r="I475" s="11">
        <f>TRUNC(단가대비표!V65,0)</f>
        <v>0</v>
      </c>
      <c r="J475" s="11">
        <f t="shared" si="53"/>
        <v>0</v>
      </c>
      <c r="K475" s="11">
        <f t="shared" si="54"/>
        <v>2387910</v>
      </c>
      <c r="L475" s="11">
        <f t="shared" si="55"/>
        <v>2387910</v>
      </c>
      <c r="M475" s="8" t="s">
        <v>830</v>
      </c>
      <c r="N475" s="2" t="s">
        <v>600</v>
      </c>
      <c r="O475" s="2" t="s">
        <v>52</v>
      </c>
      <c r="P475" s="2" t="s">
        <v>52</v>
      </c>
      <c r="Q475" s="2" t="s">
        <v>812</v>
      </c>
      <c r="R475" s="2" t="s">
        <v>65</v>
      </c>
      <c r="S475" s="2" t="s">
        <v>65</v>
      </c>
      <c r="T475" s="2" t="s">
        <v>64</v>
      </c>
      <c r="U475" s="3"/>
      <c r="V475" s="3"/>
      <c r="W475" s="3"/>
      <c r="X475" s="3">
        <v>1</v>
      </c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2" t="s">
        <v>52</v>
      </c>
      <c r="AS475" s="2" t="s">
        <v>52</v>
      </c>
      <c r="AT475" s="3"/>
      <c r="AU475" s="2" t="s">
        <v>831</v>
      </c>
      <c r="AV475" s="3">
        <v>201</v>
      </c>
    </row>
    <row r="476" spans="1:48" ht="30" customHeight="1" x14ac:dyDescent="0.3">
      <c r="A476" s="8" t="s">
        <v>602</v>
      </c>
      <c r="B476" s="8" t="s">
        <v>603</v>
      </c>
      <c r="C476" s="8" t="s">
        <v>69</v>
      </c>
      <c r="D476" s="9">
        <v>2</v>
      </c>
      <c r="E476" s="11">
        <f>TRUNC(단가대비표!O66,0)</f>
        <v>5500000</v>
      </c>
      <c r="F476" s="11">
        <f t="shared" si="51"/>
        <v>11000000</v>
      </c>
      <c r="G476" s="11">
        <f>TRUNC(단가대비표!P66,0)</f>
        <v>0</v>
      </c>
      <c r="H476" s="11">
        <f t="shared" si="52"/>
        <v>0</v>
      </c>
      <c r="I476" s="11">
        <f>TRUNC(단가대비표!V66,0)</f>
        <v>0</v>
      </c>
      <c r="J476" s="11">
        <f t="shared" si="53"/>
        <v>0</v>
      </c>
      <c r="K476" s="11">
        <f t="shared" si="54"/>
        <v>5500000</v>
      </c>
      <c r="L476" s="11">
        <f t="shared" si="55"/>
        <v>11000000</v>
      </c>
      <c r="M476" s="8" t="s">
        <v>832</v>
      </c>
      <c r="N476" s="2" t="s">
        <v>604</v>
      </c>
      <c r="O476" s="2" t="s">
        <v>52</v>
      </c>
      <c r="P476" s="2" t="s">
        <v>52</v>
      </c>
      <c r="Q476" s="2" t="s">
        <v>812</v>
      </c>
      <c r="R476" s="2" t="s">
        <v>65</v>
      </c>
      <c r="S476" s="2" t="s">
        <v>65</v>
      </c>
      <c r="T476" s="2" t="s">
        <v>64</v>
      </c>
      <c r="U476" s="3"/>
      <c r="V476" s="3"/>
      <c r="W476" s="3"/>
      <c r="X476" s="3">
        <v>1</v>
      </c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2" t="s">
        <v>52</v>
      </c>
      <c r="AS476" s="2" t="s">
        <v>52</v>
      </c>
      <c r="AT476" s="3"/>
      <c r="AU476" s="2" t="s">
        <v>833</v>
      </c>
      <c r="AV476" s="3">
        <v>202</v>
      </c>
    </row>
    <row r="477" spans="1:48" ht="30" customHeight="1" x14ac:dyDescent="0.3">
      <c r="A477" s="8" t="s">
        <v>606</v>
      </c>
      <c r="B477" s="8" t="s">
        <v>607</v>
      </c>
      <c r="C477" s="8" t="s">
        <v>69</v>
      </c>
      <c r="D477" s="9">
        <v>1</v>
      </c>
      <c r="E477" s="11">
        <f>TRUNC(단가대비표!O67,0)</f>
        <v>2200000</v>
      </c>
      <c r="F477" s="11">
        <f t="shared" si="51"/>
        <v>2200000</v>
      </c>
      <c r="G477" s="11">
        <f>TRUNC(단가대비표!P67,0)</f>
        <v>0</v>
      </c>
      <c r="H477" s="11">
        <f t="shared" si="52"/>
        <v>0</v>
      </c>
      <c r="I477" s="11">
        <f>TRUNC(단가대비표!V67,0)</f>
        <v>0</v>
      </c>
      <c r="J477" s="11">
        <f t="shared" si="53"/>
        <v>0</v>
      </c>
      <c r="K477" s="11">
        <f t="shared" si="54"/>
        <v>2200000</v>
      </c>
      <c r="L477" s="11">
        <f t="shared" si="55"/>
        <v>2200000</v>
      </c>
      <c r="M477" s="8" t="s">
        <v>834</v>
      </c>
      <c r="N477" s="2" t="s">
        <v>608</v>
      </c>
      <c r="O477" s="2" t="s">
        <v>52</v>
      </c>
      <c r="P477" s="2" t="s">
        <v>52</v>
      </c>
      <c r="Q477" s="2" t="s">
        <v>812</v>
      </c>
      <c r="R477" s="2" t="s">
        <v>65</v>
      </c>
      <c r="S477" s="2" t="s">
        <v>65</v>
      </c>
      <c r="T477" s="2" t="s">
        <v>64</v>
      </c>
      <c r="U477" s="3"/>
      <c r="V477" s="3"/>
      <c r="W477" s="3"/>
      <c r="X477" s="3">
        <v>1</v>
      </c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2" t="s">
        <v>52</v>
      </c>
      <c r="AS477" s="2" t="s">
        <v>52</v>
      </c>
      <c r="AT477" s="3"/>
      <c r="AU477" s="2" t="s">
        <v>835</v>
      </c>
      <c r="AV477" s="3">
        <v>203</v>
      </c>
    </row>
    <row r="478" spans="1:48" ht="30" customHeight="1" x14ac:dyDescent="0.3">
      <c r="A478" s="8" t="s">
        <v>610</v>
      </c>
      <c r="B478" s="8" t="s">
        <v>611</v>
      </c>
      <c r="C478" s="8" t="s">
        <v>69</v>
      </c>
      <c r="D478" s="9">
        <v>3</v>
      </c>
      <c r="E478" s="11">
        <f>TRUNC(단가대비표!O68,0)</f>
        <v>6732000</v>
      </c>
      <c r="F478" s="11">
        <f t="shared" si="51"/>
        <v>20196000</v>
      </c>
      <c r="G478" s="11">
        <f>TRUNC(단가대비표!P68,0)</f>
        <v>0</v>
      </c>
      <c r="H478" s="11">
        <f t="shared" si="52"/>
        <v>0</v>
      </c>
      <c r="I478" s="11">
        <f>TRUNC(단가대비표!V68,0)</f>
        <v>0</v>
      </c>
      <c r="J478" s="11">
        <f t="shared" si="53"/>
        <v>0</v>
      </c>
      <c r="K478" s="11">
        <f t="shared" si="54"/>
        <v>6732000</v>
      </c>
      <c r="L478" s="11">
        <f t="shared" si="55"/>
        <v>20196000</v>
      </c>
      <c r="M478" s="8" t="s">
        <v>836</v>
      </c>
      <c r="N478" s="2" t="s">
        <v>612</v>
      </c>
      <c r="O478" s="2" t="s">
        <v>52</v>
      </c>
      <c r="P478" s="2" t="s">
        <v>52</v>
      </c>
      <c r="Q478" s="2" t="s">
        <v>812</v>
      </c>
      <c r="R478" s="2" t="s">
        <v>65</v>
      </c>
      <c r="S478" s="2" t="s">
        <v>65</v>
      </c>
      <c r="T478" s="2" t="s">
        <v>64</v>
      </c>
      <c r="U478" s="3"/>
      <c r="V478" s="3"/>
      <c r="W478" s="3"/>
      <c r="X478" s="3">
        <v>1</v>
      </c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2" t="s">
        <v>52</v>
      </c>
      <c r="AS478" s="2" t="s">
        <v>52</v>
      </c>
      <c r="AT478" s="3"/>
      <c r="AU478" s="2" t="s">
        <v>837</v>
      </c>
      <c r="AV478" s="3">
        <v>204</v>
      </c>
    </row>
    <row r="479" spans="1:48" ht="30" customHeight="1" x14ac:dyDescent="0.3">
      <c r="A479" s="8" t="s">
        <v>614</v>
      </c>
      <c r="B479" s="8" t="s">
        <v>615</v>
      </c>
      <c r="C479" s="8" t="s">
        <v>69</v>
      </c>
      <c r="D479" s="9">
        <v>2</v>
      </c>
      <c r="E479" s="11">
        <f>TRUNC(단가대비표!O69,0)</f>
        <v>5760000</v>
      </c>
      <c r="F479" s="11">
        <f t="shared" si="51"/>
        <v>11520000</v>
      </c>
      <c r="G479" s="11">
        <f>TRUNC(단가대비표!P69,0)</f>
        <v>0</v>
      </c>
      <c r="H479" s="11">
        <f t="shared" si="52"/>
        <v>0</v>
      </c>
      <c r="I479" s="11">
        <f>TRUNC(단가대비표!V69,0)</f>
        <v>0</v>
      </c>
      <c r="J479" s="11">
        <f t="shared" si="53"/>
        <v>0</v>
      </c>
      <c r="K479" s="11">
        <f t="shared" si="54"/>
        <v>5760000</v>
      </c>
      <c r="L479" s="11">
        <f t="shared" si="55"/>
        <v>11520000</v>
      </c>
      <c r="M479" s="8" t="s">
        <v>838</v>
      </c>
      <c r="N479" s="2" t="s">
        <v>616</v>
      </c>
      <c r="O479" s="2" t="s">
        <v>52</v>
      </c>
      <c r="P479" s="2" t="s">
        <v>52</v>
      </c>
      <c r="Q479" s="2" t="s">
        <v>812</v>
      </c>
      <c r="R479" s="2" t="s">
        <v>65</v>
      </c>
      <c r="S479" s="2" t="s">
        <v>65</v>
      </c>
      <c r="T479" s="2" t="s">
        <v>64</v>
      </c>
      <c r="U479" s="3"/>
      <c r="V479" s="3"/>
      <c r="W479" s="3"/>
      <c r="X479" s="3">
        <v>1</v>
      </c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2" t="s">
        <v>52</v>
      </c>
      <c r="AS479" s="2" t="s">
        <v>52</v>
      </c>
      <c r="AT479" s="3"/>
      <c r="AU479" s="2" t="s">
        <v>839</v>
      </c>
      <c r="AV479" s="3">
        <v>205</v>
      </c>
    </row>
    <row r="480" spans="1:48" ht="30" customHeight="1" x14ac:dyDescent="0.3">
      <c r="A480" s="8" t="s">
        <v>618</v>
      </c>
      <c r="B480" s="8" t="s">
        <v>619</v>
      </c>
      <c r="C480" s="8" t="s">
        <v>69</v>
      </c>
      <c r="D480" s="9">
        <v>6</v>
      </c>
      <c r="E480" s="11">
        <f>TRUNC(단가대비표!O70,0)</f>
        <v>1780000</v>
      </c>
      <c r="F480" s="11">
        <f t="shared" si="51"/>
        <v>10680000</v>
      </c>
      <c r="G480" s="11">
        <f>TRUNC(단가대비표!P70,0)</f>
        <v>0</v>
      </c>
      <c r="H480" s="11">
        <f t="shared" si="52"/>
        <v>0</v>
      </c>
      <c r="I480" s="11">
        <f>TRUNC(단가대비표!V70,0)</f>
        <v>0</v>
      </c>
      <c r="J480" s="11">
        <f t="shared" si="53"/>
        <v>0</v>
      </c>
      <c r="K480" s="11">
        <f t="shared" si="54"/>
        <v>1780000</v>
      </c>
      <c r="L480" s="11">
        <f t="shared" si="55"/>
        <v>10680000</v>
      </c>
      <c r="M480" s="8" t="s">
        <v>840</v>
      </c>
      <c r="N480" s="2" t="s">
        <v>620</v>
      </c>
      <c r="O480" s="2" t="s">
        <v>52</v>
      </c>
      <c r="P480" s="2" t="s">
        <v>52</v>
      </c>
      <c r="Q480" s="2" t="s">
        <v>812</v>
      </c>
      <c r="R480" s="2" t="s">
        <v>65</v>
      </c>
      <c r="S480" s="2" t="s">
        <v>65</v>
      </c>
      <c r="T480" s="2" t="s">
        <v>64</v>
      </c>
      <c r="U480" s="3"/>
      <c r="V480" s="3"/>
      <c r="W480" s="3"/>
      <c r="X480" s="3">
        <v>1</v>
      </c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2" t="s">
        <v>52</v>
      </c>
      <c r="AS480" s="2" t="s">
        <v>52</v>
      </c>
      <c r="AT480" s="3"/>
      <c r="AU480" s="2" t="s">
        <v>841</v>
      </c>
      <c r="AV480" s="3">
        <v>206</v>
      </c>
    </row>
    <row r="481" spans="1:48" ht="30" customHeight="1" x14ac:dyDescent="0.3">
      <c r="A481" s="8" t="s">
        <v>801</v>
      </c>
      <c r="B481" s="8" t="s">
        <v>52</v>
      </c>
      <c r="C481" s="8" t="s">
        <v>52</v>
      </c>
      <c r="D481" s="9"/>
      <c r="E481" s="11">
        <v>0</v>
      </c>
      <c r="F481" s="11">
        <f>SUM(F467:F480)</f>
        <v>88958140</v>
      </c>
      <c r="G481" s="11">
        <v>0</v>
      </c>
      <c r="H481" s="11">
        <f>SUM(H467:H480)</f>
        <v>0</v>
      </c>
      <c r="I481" s="11">
        <v>0</v>
      </c>
      <c r="J481" s="11">
        <f>SUM(J467:J480)</f>
        <v>0</v>
      </c>
      <c r="K481" s="11"/>
      <c r="L481" s="11">
        <f>SUM(L467:L480)</f>
        <v>88958140</v>
      </c>
      <c r="M481" s="8" t="s">
        <v>52</v>
      </c>
      <c r="N481" s="2" t="s">
        <v>802</v>
      </c>
      <c r="O481" s="2" t="s">
        <v>52</v>
      </c>
      <c r="P481" s="2" t="s">
        <v>52</v>
      </c>
      <c r="Q481" s="2" t="s">
        <v>52</v>
      </c>
      <c r="R481" s="2" t="s">
        <v>65</v>
      </c>
      <c r="S481" s="2" t="s">
        <v>65</v>
      </c>
      <c r="T481" s="2" t="s">
        <v>65</v>
      </c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2" t="s">
        <v>52</v>
      </c>
      <c r="AS481" s="2" t="s">
        <v>52</v>
      </c>
      <c r="AT481" s="3"/>
      <c r="AU481" s="2" t="s">
        <v>842</v>
      </c>
      <c r="AV481" s="3">
        <v>207</v>
      </c>
    </row>
    <row r="482" spans="1:48" ht="30" customHeight="1" x14ac:dyDescent="0.3">
      <c r="A482" s="8" t="s">
        <v>634</v>
      </c>
      <c r="B482" s="8" t="s">
        <v>635</v>
      </c>
      <c r="C482" s="8" t="s">
        <v>80</v>
      </c>
      <c r="D482" s="9">
        <v>120</v>
      </c>
      <c r="E482" s="11">
        <f>TRUNC(단가대비표!O74,0)</f>
        <v>208000</v>
      </c>
      <c r="F482" s="11">
        <f>TRUNC(E482*D482, 0)</f>
        <v>24960000</v>
      </c>
      <c r="G482" s="11">
        <f>TRUNC(단가대비표!P74,0)</f>
        <v>0</v>
      </c>
      <c r="H482" s="11">
        <f>TRUNC(G482*D482, 0)</f>
        <v>0</v>
      </c>
      <c r="I482" s="11">
        <f>TRUNC(단가대비표!V74,0)</f>
        <v>0</v>
      </c>
      <c r="J482" s="11">
        <f>TRUNC(I482*D482, 0)</f>
        <v>0</v>
      </c>
      <c r="K482" s="11">
        <f>TRUNC(E482+G482+I482, 0)</f>
        <v>208000</v>
      </c>
      <c r="L482" s="11">
        <f>TRUNC(F482+H482+J482, 0)</f>
        <v>24960000</v>
      </c>
      <c r="M482" s="8" t="s">
        <v>843</v>
      </c>
      <c r="N482" s="2" t="s">
        <v>636</v>
      </c>
      <c r="O482" s="2" t="s">
        <v>52</v>
      </c>
      <c r="P482" s="2" t="s">
        <v>52</v>
      </c>
      <c r="Q482" s="2" t="s">
        <v>812</v>
      </c>
      <c r="R482" s="2" t="s">
        <v>65</v>
      </c>
      <c r="S482" s="2" t="s">
        <v>65</v>
      </c>
      <c r="T482" s="2" t="s">
        <v>64</v>
      </c>
      <c r="U482" s="3"/>
      <c r="V482" s="3"/>
      <c r="W482" s="3"/>
      <c r="X482" s="3">
        <v>1</v>
      </c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2" t="s">
        <v>52</v>
      </c>
      <c r="AS482" s="2" t="s">
        <v>52</v>
      </c>
      <c r="AT482" s="3"/>
      <c r="AU482" s="2" t="s">
        <v>844</v>
      </c>
      <c r="AV482" s="3">
        <v>208</v>
      </c>
    </row>
    <row r="483" spans="1:48" ht="30" customHeight="1" x14ac:dyDescent="0.3">
      <c r="A483" s="8" t="s">
        <v>634</v>
      </c>
      <c r="B483" s="8" t="s">
        <v>638</v>
      </c>
      <c r="C483" s="8" t="s">
        <v>196</v>
      </c>
      <c r="D483" s="9">
        <v>70</v>
      </c>
      <c r="E483" s="11">
        <f>TRUNC(단가대비표!O75,0)</f>
        <v>30000</v>
      </c>
      <c r="F483" s="11">
        <f>TRUNC(E483*D483, 0)</f>
        <v>2100000</v>
      </c>
      <c r="G483" s="11">
        <f>TRUNC(단가대비표!P75,0)</f>
        <v>0</v>
      </c>
      <c r="H483" s="11">
        <f>TRUNC(G483*D483, 0)</f>
        <v>0</v>
      </c>
      <c r="I483" s="11">
        <f>TRUNC(단가대비표!V75,0)</f>
        <v>0</v>
      </c>
      <c r="J483" s="11">
        <f>TRUNC(I483*D483, 0)</f>
        <v>0</v>
      </c>
      <c r="K483" s="11">
        <f>TRUNC(E483+G483+I483, 0)</f>
        <v>30000</v>
      </c>
      <c r="L483" s="11">
        <f>TRUNC(F483+H483+J483, 0)</f>
        <v>2100000</v>
      </c>
      <c r="M483" s="8" t="s">
        <v>845</v>
      </c>
      <c r="N483" s="2" t="s">
        <v>639</v>
      </c>
      <c r="O483" s="2" t="s">
        <v>52</v>
      </c>
      <c r="P483" s="2" t="s">
        <v>52</v>
      </c>
      <c r="Q483" s="2" t="s">
        <v>812</v>
      </c>
      <c r="R483" s="2" t="s">
        <v>65</v>
      </c>
      <c r="S483" s="2" t="s">
        <v>65</v>
      </c>
      <c r="T483" s="2" t="s">
        <v>64</v>
      </c>
      <c r="U483" s="3"/>
      <c r="V483" s="3"/>
      <c r="W483" s="3"/>
      <c r="X483" s="3">
        <v>1</v>
      </c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2" t="s">
        <v>52</v>
      </c>
      <c r="AS483" s="2" t="s">
        <v>52</v>
      </c>
      <c r="AT483" s="3"/>
      <c r="AU483" s="2" t="s">
        <v>846</v>
      </c>
      <c r="AV483" s="3">
        <v>209</v>
      </c>
    </row>
    <row r="484" spans="1:48" ht="30" customHeight="1" x14ac:dyDescent="0.3">
      <c r="A484" s="8" t="s">
        <v>801</v>
      </c>
      <c r="B484" s="8" t="s">
        <v>52</v>
      </c>
      <c r="C484" s="8" t="s">
        <v>52</v>
      </c>
      <c r="D484" s="9"/>
      <c r="E484" s="11">
        <v>0</v>
      </c>
      <c r="F484" s="11">
        <f>SUM(F482:F483)</f>
        <v>27060000</v>
      </c>
      <c r="G484" s="11">
        <v>0</v>
      </c>
      <c r="H484" s="11">
        <f>SUM(H482:H483)</f>
        <v>0</v>
      </c>
      <c r="I484" s="11">
        <v>0</v>
      </c>
      <c r="J484" s="11">
        <f>SUM(J482:J483)</f>
        <v>0</v>
      </c>
      <c r="K484" s="11"/>
      <c r="L484" s="11">
        <f>SUM(L482:L483)</f>
        <v>27060000</v>
      </c>
      <c r="M484" s="8" t="s">
        <v>52</v>
      </c>
      <c r="N484" s="2" t="s">
        <v>802</v>
      </c>
      <c r="O484" s="2" t="s">
        <v>52</v>
      </c>
      <c r="P484" s="2" t="s">
        <v>52</v>
      </c>
      <c r="Q484" s="2" t="s">
        <v>52</v>
      </c>
      <c r="R484" s="2" t="s">
        <v>65</v>
      </c>
      <c r="S484" s="2" t="s">
        <v>65</v>
      </c>
      <c r="T484" s="2" t="s">
        <v>65</v>
      </c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2" t="s">
        <v>52</v>
      </c>
      <c r="AS484" s="2" t="s">
        <v>52</v>
      </c>
      <c r="AT484" s="3"/>
      <c r="AU484" s="2" t="s">
        <v>842</v>
      </c>
      <c r="AV484" s="3">
        <v>210</v>
      </c>
    </row>
    <row r="485" spans="1:48" ht="30" customHeight="1" x14ac:dyDescent="0.3">
      <c r="A485" s="8" t="s">
        <v>449</v>
      </c>
      <c r="B485" s="8" t="s">
        <v>450</v>
      </c>
      <c r="C485" s="8" t="s">
        <v>177</v>
      </c>
      <c r="D485" s="9">
        <v>32</v>
      </c>
      <c r="E485" s="11">
        <f>TRUNC(단가대비표!O144,0)</f>
        <v>18600</v>
      </c>
      <c r="F485" s="11">
        <f>TRUNC(E485*D485, 0)</f>
        <v>595200</v>
      </c>
      <c r="G485" s="11">
        <f>TRUNC(단가대비표!P144,0)</f>
        <v>0</v>
      </c>
      <c r="H485" s="11">
        <f>TRUNC(G485*D485, 0)</f>
        <v>0</v>
      </c>
      <c r="I485" s="11">
        <f>TRUNC(단가대비표!V144,0)</f>
        <v>0</v>
      </c>
      <c r="J485" s="11">
        <f>TRUNC(I485*D485, 0)</f>
        <v>0</v>
      </c>
      <c r="K485" s="11">
        <f t="shared" ref="K485:L487" si="56">TRUNC(E485+G485+I485, 0)</f>
        <v>18600</v>
      </c>
      <c r="L485" s="11">
        <f t="shared" si="56"/>
        <v>595200</v>
      </c>
      <c r="M485" s="8" t="s">
        <v>847</v>
      </c>
      <c r="N485" s="2" t="s">
        <v>452</v>
      </c>
      <c r="O485" s="2" t="s">
        <v>52</v>
      </c>
      <c r="P485" s="2" t="s">
        <v>52</v>
      </c>
      <c r="Q485" s="2" t="s">
        <v>812</v>
      </c>
      <c r="R485" s="2" t="s">
        <v>65</v>
      </c>
      <c r="S485" s="2" t="s">
        <v>65</v>
      </c>
      <c r="T485" s="2" t="s">
        <v>64</v>
      </c>
      <c r="U485" s="3"/>
      <c r="V485" s="3"/>
      <c r="W485" s="3"/>
      <c r="X485" s="3">
        <v>1</v>
      </c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2" t="s">
        <v>52</v>
      </c>
      <c r="AS485" s="2" t="s">
        <v>52</v>
      </c>
      <c r="AT485" s="3"/>
      <c r="AU485" s="2" t="s">
        <v>848</v>
      </c>
      <c r="AV485" s="3">
        <v>211</v>
      </c>
    </row>
    <row r="486" spans="1:48" ht="30" customHeight="1" x14ac:dyDescent="0.3">
      <c r="A486" s="8" t="s">
        <v>449</v>
      </c>
      <c r="B486" s="8" t="s">
        <v>454</v>
      </c>
      <c r="C486" s="8" t="s">
        <v>177</v>
      </c>
      <c r="D486" s="9">
        <v>96</v>
      </c>
      <c r="E486" s="11">
        <f>TRUNC(단가대비표!O145,0)</f>
        <v>16500</v>
      </c>
      <c r="F486" s="11">
        <f>TRUNC(E486*D486, 0)</f>
        <v>1584000</v>
      </c>
      <c r="G486" s="11">
        <f>TRUNC(단가대비표!P145,0)</f>
        <v>0</v>
      </c>
      <c r="H486" s="11">
        <f>TRUNC(G486*D486, 0)</f>
        <v>0</v>
      </c>
      <c r="I486" s="11">
        <f>TRUNC(단가대비표!V145,0)</f>
        <v>0</v>
      </c>
      <c r="J486" s="11">
        <f>TRUNC(I486*D486, 0)</f>
        <v>0</v>
      </c>
      <c r="K486" s="11">
        <f t="shared" si="56"/>
        <v>16500</v>
      </c>
      <c r="L486" s="11">
        <f t="shared" si="56"/>
        <v>1584000</v>
      </c>
      <c r="M486" s="8" t="s">
        <v>849</v>
      </c>
      <c r="N486" s="2" t="s">
        <v>455</v>
      </c>
      <c r="O486" s="2" t="s">
        <v>52</v>
      </c>
      <c r="P486" s="2" t="s">
        <v>52</v>
      </c>
      <c r="Q486" s="2" t="s">
        <v>812</v>
      </c>
      <c r="R486" s="2" t="s">
        <v>65</v>
      </c>
      <c r="S486" s="2" t="s">
        <v>65</v>
      </c>
      <c r="T486" s="2" t="s">
        <v>64</v>
      </c>
      <c r="U486" s="3"/>
      <c r="V486" s="3"/>
      <c r="W486" s="3"/>
      <c r="X486" s="3">
        <v>1</v>
      </c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2" t="s">
        <v>52</v>
      </c>
      <c r="AS486" s="2" t="s">
        <v>52</v>
      </c>
      <c r="AT486" s="3"/>
      <c r="AU486" s="2" t="s">
        <v>850</v>
      </c>
      <c r="AV486" s="3">
        <v>212</v>
      </c>
    </row>
    <row r="487" spans="1:48" ht="30" customHeight="1" x14ac:dyDescent="0.3">
      <c r="A487" s="8" t="s">
        <v>449</v>
      </c>
      <c r="B487" s="8" t="s">
        <v>457</v>
      </c>
      <c r="C487" s="8" t="s">
        <v>177</v>
      </c>
      <c r="D487" s="9">
        <v>8</v>
      </c>
      <c r="E487" s="11">
        <f>TRUNC(단가대비표!O146,0)</f>
        <v>29500</v>
      </c>
      <c r="F487" s="11">
        <f>TRUNC(E487*D487, 0)</f>
        <v>236000</v>
      </c>
      <c r="G487" s="11">
        <f>TRUNC(단가대비표!P146,0)</f>
        <v>0</v>
      </c>
      <c r="H487" s="11">
        <f>TRUNC(G487*D487, 0)</f>
        <v>0</v>
      </c>
      <c r="I487" s="11">
        <f>TRUNC(단가대비표!V146,0)</f>
        <v>0</v>
      </c>
      <c r="J487" s="11">
        <f>TRUNC(I487*D487, 0)</f>
        <v>0</v>
      </c>
      <c r="K487" s="11">
        <f t="shared" si="56"/>
        <v>29500</v>
      </c>
      <c r="L487" s="11">
        <f t="shared" si="56"/>
        <v>236000</v>
      </c>
      <c r="M487" s="8" t="s">
        <v>851</v>
      </c>
      <c r="N487" s="2" t="s">
        <v>458</v>
      </c>
      <c r="O487" s="2" t="s">
        <v>52</v>
      </c>
      <c r="P487" s="2" t="s">
        <v>52</v>
      </c>
      <c r="Q487" s="2" t="s">
        <v>812</v>
      </c>
      <c r="R487" s="2" t="s">
        <v>65</v>
      </c>
      <c r="S487" s="2" t="s">
        <v>65</v>
      </c>
      <c r="T487" s="2" t="s">
        <v>64</v>
      </c>
      <c r="U487" s="3"/>
      <c r="V487" s="3"/>
      <c r="W487" s="3"/>
      <c r="X487" s="3">
        <v>1</v>
      </c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2" t="s">
        <v>52</v>
      </c>
      <c r="AS487" s="2" t="s">
        <v>52</v>
      </c>
      <c r="AT487" s="3"/>
      <c r="AU487" s="2" t="s">
        <v>852</v>
      </c>
      <c r="AV487" s="3">
        <v>213</v>
      </c>
    </row>
    <row r="488" spans="1:48" ht="30" customHeight="1" x14ac:dyDescent="0.3">
      <c r="A488" s="8" t="s">
        <v>801</v>
      </c>
      <c r="B488" s="8" t="s">
        <v>52</v>
      </c>
      <c r="C488" s="8" t="s">
        <v>52</v>
      </c>
      <c r="D488" s="9"/>
      <c r="E488" s="11">
        <v>0</v>
      </c>
      <c r="F488" s="11">
        <f>SUM(F485:F487)</f>
        <v>2415200</v>
      </c>
      <c r="G488" s="11">
        <v>0</v>
      </c>
      <c r="H488" s="11">
        <f>SUM(H485:H487)</f>
        <v>0</v>
      </c>
      <c r="I488" s="11">
        <v>0</v>
      </c>
      <c r="J488" s="11">
        <f>SUM(J485:J487)</f>
        <v>0</v>
      </c>
      <c r="K488" s="11"/>
      <c r="L488" s="11">
        <f>SUM(L485:L487)</f>
        <v>2415200</v>
      </c>
      <c r="M488" s="8" t="s">
        <v>52</v>
      </c>
      <c r="N488" s="2" t="s">
        <v>802</v>
      </c>
      <c r="O488" s="2" t="s">
        <v>52</v>
      </c>
      <c r="P488" s="2" t="s">
        <v>52</v>
      </c>
      <c r="Q488" s="2" t="s">
        <v>52</v>
      </c>
      <c r="R488" s="2" t="s">
        <v>65</v>
      </c>
      <c r="S488" s="2" t="s">
        <v>65</v>
      </c>
      <c r="T488" s="2" t="s">
        <v>65</v>
      </c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2" t="s">
        <v>52</v>
      </c>
      <c r="AS488" s="2" t="s">
        <v>52</v>
      </c>
      <c r="AT488" s="3"/>
      <c r="AU488" s="2" t="s">
        <v>842</v>
      </c>
      <c r="AV488" s="3">
        <v>214</v>
      </c>
    </row>
    <row r="489" spans="1:48" ht="30" customHeight="1" x14ac:dyDescent="0.3">
      <c r="A489" s="8" t="s">
        <v>641</v>
      </c>
      <c r="B489" s="8" t="s">
        <v>642</v>
      </c>
      <c r="C489" s="8" t="s">
        <v>69</v>
      </c>
      <c r="D489" s="9">
        <v>1</v>
      </c>
      <c r="E489" s="11">
        <f>TRUNC(단가대비표!O76,0)</f>
        <v>960000</v>
      </c>
      <c r="F489" s="11">
        <f>TRUNC(E489*D489, 0)</f>
        <v>960000</v>
      </c>
      <c r="G489" s="11">
        <f>TRUNC(단가대비표!P76,0)</f>
        <v>0</v>
      </c>
      <c r="H489" s="11">
        <f>TRUNC(G489*D489, 0)</f>
        <v>0</v>
      </c>
      <c r="I489" s="11">
        <f>TRUNC(단가대비표!V76,0)</f>
        <v>0</v>
      </c>
      <c r="J489" s="11">
        <f>TRUNC(I489*D489, 0)</f>
        <v>0</v>
      </c>
      <c r="K489" s="11">
        <f>TRUNC(E489+G489+I489, 0)</f>
        <v>960000</v>
      </c>
      <c r="L489" s="11">
        <f>TRUNC(F489+H489+J489, 0)</f>
        <v>960000</v>
      </c>
      <c r="M489" s="8" t="s">
        <v>853</v>
      </c>
      <c r="N489" s="2" t="s">
        <v>643</v>
      </c>
      <c r="O489" s="2" t="s">
        <v>52</v>
      </c>
      <c r="P489" s="2" t="s">
        <v>52</v>
      </c>
      <c r="Q489" s="2" t="s">
        <v>812</v>
      </c>
      <c r="R489" s="2" t="s">
        <v>65</v>
      </c>
      <c r="S489" s="2" t="s">
        <v>65</v>
      </c>
      <c r="T489" s="2" t="s">
        <v>64</v>
      </c>
      <c r="U489" s="3"/>
      <c r="V489" s="3"/>
      <c r="W489" s="3"/>
      <c r="X489" s="3">
        <v>1</v>
      </c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2" t="s">
        <v>52</v>
      </c>
      <c r="AS489" s="2" t="s">
        <v>52</v>
      </c>
      <c r="AT489" s="3"/>
      <c r="AU489" s="2" t="s">
        <v>854</v>
      </c>
      <c r="AV489" s="3">
        <v>215</v>
      </c>
    </row>
    <row r="490" spans="1:48" ht="30" customHeight="1" x14ac:dyDescent="0.3">
      <c r="A490" s="8" t="s">
        <v>801</v>
      </c>
      <c r="B490" s="8" t="s">
        <v>52</v>
      </c>
      <c r="C490" s="8" t="s">
        <v>52</v>
      </c>
      <c r="D490" s="9"/>
      <c r="E490" s="11">
        <v>0</v>
      </c>
      <c r="F490" s="11">
        <f>SUM(F489:F489)</f>
        <v>960000</v>
      </c>
      <c r="G490" s="11">
        <v>0</v>
      </c>
      <c r="H490" s="11">
        <f>SUM(H489:H489)</f>
        <v>0</v>
      </c>
      <c r="I490" s="11">
        <v>0</v>
      </c>
      <c r="J490" s="11">
        <f>SUM(J489:J489)</f>
        <v>0</v>
      </c>
      <c r="K490" s="11"/>
      <c r="L490" s="11">
        <f>SUM(L489:L489)</f>
        <v>960000</v>
      </c>
      <c r="M490" s="8" t="s">
        <v>52</v>
      </c>
      <c r="N490" s="2" t="s">
        <v>802</v>
      </c>
      <c r="O490" s="2" t="s">
        <v>52</v>
      </c>
      <c r="P490" s="2" t="s">
        <v>52</v>
      </c>
      <c r="Q490" s="2" t="s">
        <v>52</v>
      </c>
      <c r="R490" s="2" t="s">
        <v>65</v>
      </c>
      <c r="S490" s="2" t="s">
        <v>65</v>
      </c>
      <c r="T490" s="2" t="s">
        <v>65</v>
      </c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2" t="s">
        <v>52</v>
      </c>
      <c r="AS490" s="2" t="s">
        <v>52</v>
      </c>
      <c r="AT490" s="3"/>
      <c r="AU490" s="2" t="s">
        <v>842</v>
      </c>
      <c r="AV490" s="3">
        <v>216</v>
      </c>
    </row>
    <row r="491" spans="1:48" ht="30" customHeight="1" x14ac:dyDescent="0.3">
      <c r="A491" s="8" t="s">
        <v>804</v>
      </c>
      <c r="B491" s="8" t="s">
        <v>805</v>
      </c>
      <c r="C491" s="8" t="s">
        <v>623</v>
      </c>
      <c r="D491" s="9">
        <v>1</v>
      </c>
      <c r="E491" s="11">
        <f>ROUNDDOWN(SUMIF(X467:X493, RIGHTB(N491, 1), F467:F493)*W491, 0)</f>
        <v>644724</v>
      </c>
      <c r="F491" s="11">
        <f>TRUNC(E491*D491, 0)</f>
        <v>644724</v>
      </c>
      <c r="G491" s="11">
        <v>0</v>
      </c>
      <c r="H491" s="11">
        <f>TRUNC(G491*D491, 0)</f>
        <v>0</v>
      </c>
      <c r="I491" s="11">
        <v>0</v>
      </c>
      <c r="J491" s="11">
        <f>TRUNC(I491*D491, 0)</f>
        <v>0</v>
      </c>
      <c r="K491" s="11">
        <f t="shared" ref="K491:L493" si="57">TRUNC(E491+G491+I491, 0)</f>
        <v>644724</v>
      </c>
      <c r="L491" s="11">
        <f t="shared" si="57"/>
        <v>644724</v>
      </c>
      <c r="M491" s="8" t="s">
        <v>52</v>
      </c>
      <c r="N491" s="2" t="s">
        <v>806</v>
      </c>
      <c r="O491" s="2" t="s">
        <v>52</v>
      </c>
      <c r="P491" s="2" t="s">
        <v>52</v>
      </c>
      <c r="Q491" s="2" t="s">
        <v>812</v>
      </c>
      <c r="R491" s="2" t="s">
        <v>65</v>
      </c>
      <c r="S491" s="2" t="s">
        <v>65</v>
      </c>
      <c r="T491" s="2" t="s">
        <v>65</v>
      </c>
      <c r="U491" s="3">
        <v>0</v>
      </c>
      <c r="V491" s="3">
        <v>0</v>
      </c>
      <c r="W491" s="3">
        <v>5.4000000000000003E-3</v>
      </c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2" t="s">
        <v>52</v>
      </c>
      <c r="AS491" s="2" t="s">
        <v>52</v>
      </c>
      <c r="AT491" s="3"/>
      <c r="AU491" s="2" t="s">
        <v>855</v>
      </c>
      <c r="AV491" s="3">
        <v>217</v>
      </c>
    </row>
    <row r="492" spans="1:48" ht="30" customHeight="1" x14ac:dyDescent="0.3">
      <c r="A492" s="8" t="s">
        <v>784</v>
      </c>
      <c r="B492" s="8" t="s">
        <v>785</v>
      </c>
      <c r="C492" s="8" t="s">
        <v>623</v>
      </c>
      <c r="D492" s="9">
        <v>1</v>
      </c>
      <c r="E492" s="11">
        <f>TRUNC(단가대비표!O216,0)</f>
        <v>1704250</v>
      </c>
      <c r="F492" s="11">
        <f>TRUNC(E492*D492, 0)</f>
        <v>1704250</v>
      </c>
      <c r="G492" s="11">
        <f>TRUNC(단가대비표!P216,0)</f>
        <v>0</v>
      </c>
      <c r="H492" s="11">
        <f>TRUNC(G492*D492, 0)</f>
        <v>0</v>
      </c>
      <c r="I492" s="11">
        <f>TRUNC(단가대비표!V216,0)</f>
        <v>0</v>
      </c>
      <c r="J492" s="11">
        <f>TRUNC(I492*D492, 0)</f>
        <v>0</v>
      </c>
      <c r="K492" s="11">
        <f t="shared" si="57"/>
        <v>1704250</v>
      </c>
      <c r="L492" s="11">
        <f t="shared" si="57"/>
        <v>1704250</v>
      </c>
      <c r="M492" s="8" t="s">
        <v>52</v>
      </c>
      <c r="N492" s="2" t="s">
        <v>786</v>
      </c>
      <c r="O492" s="2" t="s">
        <v>52</v>
      </c>
      <c r="P492" s="2" t="s">
        <v>52</v>
      </c>
      <c r="Q492" s="2" t="s">
        <v>812</v>
      </c>
      <c r="R492" s="2" t="s">
        <v>65</v>
      </c>
      <c r="S492" s="2" t="s">
        <v>65</v>
      </c>
      <c r="T492" s="2" t="s">
        <v>64</v>
      </c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2" t="s">
        <v>52</v>
      </c>
      <c r="AS492" s="2" t="s">
        <v>52</v>
      </c>
      <c r="AT492" s="3"/>
      <c r="AU492" s="2" t="s">
        <v>856</v>
      </c>
      <c r="AV492" s="3">
        <v>218</v>
      </c>
    </row>
    <row r="493" spans="1:48" ht="30" customHeight="1" x14ac:dyDescent="0.3">
      <c r="A493" s="8" t="s">
        <v>808</v>
      </c>
      <c r="B493" s="8" t="s">
        <v>52</v>
      </c>
      <c r="C493" s="8" t="s">
        <v>623</v>
      </c>
      <c r="D493" s="9">
        <v>1</v>
      </c>
      <c r="E493" s="11">
        <f>TRUNC(단가대비표!O218,0)</f>
        <v>686</v>
      </c>
      <c r="F493" s="11">
        <f>TRUNC(E493*D493, 0)</f>
        <v>686</v>
      </c>
      <c r="G493" s="11">
        <f>TRUNC(단가대비표!P218,0)</f>
        <v>0</v>
      </c>
      <c r="H493" s="11">
        <f>TRUNC(G493*D493, 0)</f>
        <v>0</v>
      </c>
      <c r="I493" s="11">
        <f>TRUNC(단가대비표!V218,0)</f>
        <v>0</v>
      </c>
      <c r="J493" s="11">
        <f>TRUNC(I493*D493, 0)</f>
        <v>0</v>
      </c>
      <c r="K493" s="11">
        <f t="shared" si="57"/>
        <v>686</v>
      </c>
      <c r="L493" s="11">
        <f t="shared" si="57"/>
        <v>686</v>
      </c>
      <c r="M493" s="8" t="s">
        <v>52</v>
      </c>
      <c r="N493" s="2" t="s">
        <v>857</v>
      </c>
      <c r="O493" s="2" t="s">
        <v>52</v>
      </c>
      <c r="P493" s="2" t="s">
        <v>52</v>
      </c>
      <c r="Q493" s="2" t="s">
        <v>812</v>
      </c>
      <c r="R493" s="2" t="s">
        <v>65</v>
      </c>
      <c r="S493" s="2" t="s">
        <v>65</v>
      </c>
      <c r="T493" s="2" t="s">
        <v>64</v>
      </c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2" t="s">
        <v>52</v>
      </c>
      <c r="AS493" s="2" t="s">
        <v>52</v>
      </c>
      <c r="AT493" s="3"/>
      <c r="AU493" s="2" t="s">
        <v>858</v>
      </c>
      <c r="AV493" s="3">
        <v>219</v>
      </c>
    </row>
    <row r="494" spans="1:48" ht="30" customHeigh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1:48" ht="30" customHeigh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1:48" ht="30" customHeigh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1:14" ht="30" customHeigh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1:14" ht="30" customHeigh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1:14" ht="30" customHeigh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1:14" ht="30" customHeigh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1:14" ht="30" customHeigh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1:14" ht="30" customHeigh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1:14" ht="30" customHeigh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1:14" ht="30" customHeigh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1:14" ht="30" customHeigh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1:14" ht="30" customHeigh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1:14" ht="30" customHeight="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1:14" ht="30" customHeight="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1:14" ht="30" customHeight="1" x14ac:dyDescent="0.3">
      <c r="A509" s="8" t="s">
        <v>98</v>
      </c>
      <c r="B509" s="9"/>
      <c r="C509" s="9"/>
      <c r="D509" s="9"/>
      <c r="E509" s="9"/>
      <c r="F509" s="11">
        <f>SUM(F467:F508) -F481-F484-F488-F490</f>
        <v>121743000</v>
      </c>
      <c r="G509" s="9"/>
      <c r="H509" s="11">
        <f>SUM(H467:H508) -H481-H484-H488-H490</f>
        <v>0</v>
      </c>
      <c r="I509" s="9"/>
      <c r="J509" s="11">
        <f>SUM(J467:J508) -J481-J484-J488-J490</f>
        <v>0</v>
      </c>
      <c r="K509" s="9"/>
      <c r="L509" s="11">
        <f>SUM(L467:L508) -L481-L484-L488-L490</f>
        <v>121743000</v>
      </c>
      <c r="M509" s="9"/>
      <c r="N509" t="s">
        <v>99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54" right="0" top="0.39370078740157477" bottom="0.39370078740157477" header="0" footer="0"/>
  <pageSetup paperSize="9" scale="65" fitToHeight="0" orientation="landscape" horizontalDpi="1200" verticalDpi="1200" r:id="rId1"/>
  <rowBreaks count="20" manualBreakCount="20">
    <brk id="25" max="16383" man="1"/>
    <brk id="47" max="16383" man="1"/>
    <brk id="69" max="16383" man="1"/>
    <brk id="91" max="16383" man="1"/>
    <brk id="113" max="16383" man="1"/>
    <brk id="135" max="16383" man="1"/>
    <brk id="179" max="16383" man="1"/>
    <brk id="201" max="16383" man="1"/>
    <brk id="223" max="16383" man="1"/>
    <brk id="245" max="16383" man="1"/>
    <brk id="267" max="16383" man="1"/>
    <brk id="289" max="16383" man="1"/>
    <brk id="333" max="16383" man="1"/>
    <brk id="355" max="16383" man="1"/>
    <brk id="377" max="16383" man="1"/>
    <brk id="399" max="16383" man="1"/>
    <brk id="421" max="16383" man="1"/>
    <brk id="443" max="16383" man="1"/>
    <brk id="465" max="16383" man="1"/>
    <brk id="5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2"/>
  <sheetViews>
    <sheetView topLeftCell="B1" workbookViewId="0"/>
  </sheetViews>
  <sheetFormatPr defaultRowHeight="16.5" x14ac:dyDescent="0.3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2" width="2.625" hidden="1" customWidth="1"/>
    <col min="13" max="13" width="20.625" hidden="1" customWidth="1"/>
    <col min="14" max="14" width="2.625" hidden="1" customWidth="1"/>
  </cols>
  <sheetData>
    <row r="1" spans="1:14" ht="30" customHeight="1" x14ac:dyDescent="0.3">
      <c r="A1" s="31" t="s">
        <v>859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ht="30" customHeight="1" x14ac:dyDescent="0.3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30" customHeight="1" x14ac:dyDescent="0.3">
      <c r="A3" s="4" t="s">
        <v>860</v>
      </c>
      <c r="B3" s="4" t="s">
        <v>2</v>
      </c>
      <c r="C3" s="4" t="s">
        <v>3</v>
      </c>
      <c r="D3" s="4" t="s">
        <v>4</v>
      </c>
      <c r="E3" s="4" t="s">
        <v>861</v>
      </c>
      <c r="F3" s="4" t="s">
        <v>862</v>
      </c>
      <c r="G3" s="4" t="s">
        <v>863</v>
      </c>
      <c r="H3" s="4" t="s">
        <v>864</v>
      </c>
      <c r="I3" s="4" t="s">
        <v>865</v>
      </c>
      <c r="J3" s="4" t="s">
        <v>866</v>
      </c>
      <c r="K3" s="4" t="s">
        <v>867</v>
      </c>
      <c r="L3" s="4" t="s">
        <v>868</v>
      </c>
      <c r="M3" s="4" t="s">
        <v>869</v>
      </c>
      <c r="N3" s="1" t="s">
        <v>870</v>
      </c>
    </row>
    <row r="4" spans="1:14" ht="30" customHeight="1" x14ac:dyDescent="0.3">
      <c r="A4" s="8" t="s">
        <v>63</v>
      </c>
      <c r="B4" s="8" t="s">
        <v>59</v>
      </c>
      <c r="C4" s="8" t="s">
        <v>60</v>
      </c>
      <c r="D4" s="8" t="s">
        <v>61</v>
      </c>
      <c r="E4" s="14">
        <f>일위대가!F12</f>
        <v>22572</v>
      </c>
      <c r="F4" s="14">
        <f>일위대가!H12</f>
        <v>81747</v>
      </c>
      <c r="G4" s="14">
        <f>일위대가!J12</f>
        <v>0</v>
      </c>
      <c r="H4" s="14">
        <f t="shared" ref="H4:H35" si="0">E4+F4+G4</f>
        <v>104319</v>
      </c>
      <c r="I4" s="8" t="s">
        <v>62</v>
      </c>
      <c r="J4" s="8" t="s">
        <v>52</v>
      </c>
      <c r="K4" s="8" t="s">
        <v>52</v>
      </c>
      <c r="L4" s="8" t="s">
        <v>52</v>
      </c>
      <c r="M4" s="8" t="s">
        <v>52</v>
      </c>
      <c r="N4" s="2" t="s">
        <v>52</v>
      </c>
    </row>
    <row r="5" spans="1:14" ht="30" customHeight="1" x14ac:dyDescent="0.3">
      <c r="A5" s="8" t="s">
        <v>71</v>
      </c>
      <c r="B5" s="8" t="s">
        <v>67</v>
      </c>
      <c r="C5" s="8" t="s">
        <v>68</v>
      </c>
      <c r="D5" s="8" t="s">
        <v>69</v>
      </c>
      <c r="E5" s="14">
        <f>일위대가!F18</f>
        <v>6576</v>
      </c>
      <c r="F5" s="14">
        <f>일위대가!H18</f>
        <v>130890</v>
      </c>
      <c r="G5" s="14">
        <f>일위대가!J18</f>
        <v>0</v>
      </c>
      <c r="H5" s="14">
        <f t="shared" si="0"/>
        <v>137466</v>
      </c>
      <c r="I5" s="8" t="s">
        <v>70</v>
      </c>
      <c r="J5" s="8" t="s">
        <v>52</v>
      </c>
      <c r="K5" s="8" t="s">
        <v>52</v>
      </c>
      <c r="L5" s="8" t="s">
        <v>52</v>
      </c>
      <c r="M5" s="8" t="s">
        <v>52</v>
      </c>
      <c r="N5" s="2" t="s">
        <v>52</v>
      </c>
    </row>
    <row r="6" spans="1:14" ht="30" customHeight="1" x14ac:dyDescent="0.3">
      <c r="A6" s="8" t="s">
        <v>76</v>
      </c>
      <c r="B6" s="8" t="s">
        <v>73</v>
      </c>
      <c r="C6" s="8" t="s">
        <v>74</v>
      </c>
      <c r="D6" s="8" t="s">
        <v>69</v>
      </c>
      <c r="E6" s="14">
        <f>일위대가!F25</f>
        <v>0</v>
      </c>
      <c r="F6" s="14">
        <f>일위대가!H25</f>
        <v>0</v>
      </c>
      <c r="G6" s="14">
        <f>일위대가!J25</f>
        <v>604546</v>
      </c>
      <c r="H6" s="14">
        <f t="shared" si="0"/>
        <v>604546</v>
      </c>
      <c r="I6" s="8" t="s">
        <v>75</v>
      </c>
      <c r="J6" s="8" t="s">
        <v>52</v>
      </c>
      <c r="K6" s="8" t="s">
        <v>52</v>
      </c>
      <c r="L6" s="8" t="s">
        <v>52</v>
      </c>
      <c r="M6" s="8" t="s">
        <v>52</v>
      </c>
      <c r="N6" s="2" t="s">
        <v>52</v>
      </c>
    </row>
    <row r="7" spans="1:14" ht="30" customHeight="1" x14ac:dyDescent="0.3">
      <c r="A7" s="8" t="s">
        <v>82</v>
      </c>
      <c r="B7" s="8" t="s">
        <v>78</v>
      </c>
      <c r="C7" s="8" t="s">
        <v>79</v>
      </c>
      <c r="D7" s="8" t="s">
        <v>80</v>
      </c>
      <c r="E7" s="14">
        <f>일위대가!F29</f>
        <v>0</v>
      </c>
      <c r="F7" s="14">
        <f>일위대가!H29</f>
        <v>9876</v>
      </c>
      <c r="G7" s="14">
        <f>일위대가!J29</f>
        <v>0</v>
      </c>
      <c r="H7" s="14">
        <f t="shared" si="0"/>
        <v>9876</v>
      </c>
      <c r="I7" s="8" t="s">
        <v>81</v>
      </c>
      <c r="J7" s="8" t="s">
        <v>52</v>
      </c>
      <c r="K7" s="8" t="s">
        <v>52</v>
      </c>
      <c r="L7" s="8" t="s">
        <v>52</v>
      </c>
      <c r="M7" s="8" t="s">
        <v>52</v>
      </c>
      <c r="N7" s="2" t="s">
        <v>52</v>
      </c>
    </row>
    <row r="8" spans="1:14" ht="30" customHeight="1" x14ac:dyDescent="0.3">
      <c r="A8" s="8" t="s">
        <v>86</v>
      </c>
      <c r="B8" s="8" t="s">
        <v>78</v>
      </c>
      <c r="C8" s="8" t="s">
        <v>84</v>
      </c>
      <c r="D8" s="8" t="s">
        <v>80</v>
      </c>
      <c r="E8" s="14">
        <f>일위대가!F33</f>
        <v>0</v>
      </c>
      <c r="F8" s="14">
        <f>일위대가!H33</f>
        <v>4938</v>
      </c>
      <c r="G8" s="14">
        <f>일위대가!J33</f>
        <v>0</v>
      </c>
      <c r="H8" s="14">
        <f t="shared" si="0"/>
        <v>4938</v>
      </c>
      <c r="I8" s="8" t="s">
        <v>85</v>
      </c>
      <c r="J8" s="8" t="s">
        <v>52</v>
      </c>
      <c r="K8" s="8" t="s">
        <v>52</v>
      </c>
      <c r="L8" s="8" t="s">
        <v>52</v>
      </c>
      <c r="M8" s="8" t="s">
        <v>52</v>
      </c>
      <c r="N8" s="2" t="s">
        <v>52</v>
      </c>
    </row>
    <row r="9" spans="1:14" ht="30" customHeight="1" x14ac:dyDescent="0.3">
      <c r="A9" s="8" t="s">
        <v>91</v>
      </c>
      <c r="B9" s="8" t="s">
        <v>88</v>
      </c>
      <c r="C9" s="8" t="s">
        <v>89</v>
      </c>
      <c r="D9" s="8" t="s">
        <v>80</v>
      </c>
      <c r="E9" s="14">
        <f>일위대가!F37</f>
        <v>0</v>
      </c>
      <c r="F9" s="14">
        <f>일위대가!H37</f>
        <v>1123</v>
      </c>
      <c r="G9" s="14">
        <f>일위대가!J37</f>
        <v>0</v>
      </c>
      <c r="H9" s="14">
        <f t="shared" si="0"/>
        <v>1123</v>
      </c>
      <c r="I9" s="8" t="s">
        <v>90</v>
      </c>
      <c r="J9" s="8" t="s">
        <v>52</v>
      </c>
      <c r="K9" s="8" t="s">
        <v>52</v>
      </c>
      <c r="L9" s="8" t="s">
        <v>52</v>
      </c>
      <c r="M9" s="8" t="s">
        <v>52</v>
      </c>
      <c r="N9" s="2" t="s">
        <v>52</v>
      </c>
    </row>
    <row r="10" spans="1:14" ht="30" customHeight="1" x14ac:dyDescent="0.3">
      <c r="A10" s="8" t="s">
        <v>96</v>
      </c>
      <c r="B10" s="8" t="s">
        <v>93</v>
      </c>
      <c r="C10" s="8" t="s">
        <v>94</v>
      </c>
      <c r="D10" s="8" t="s">
        <v>80</v>
      </c>
      <c r="E10" s="14">
        <f>일위대가!F41</f>
        <v>0</v>
      </c>
      <c r="F10" s="14">
        <f>일위대가!H41</f>
        <v>564</v>
      </c>
      <c r="G10" s="14">
        <f>일위대가!J41</f>
        <v>0</v>
      </c>
      <c r="H10" s="14">
        <f t="shared" si="0"/>
        <v>564</v>
      </c>
      <c r="I10" s="8" t="s">
        <v>95</v>
      </c>
      <c r="J10" s="8" t="s">
        <v>52</v>
      </c>
      <c r="K10" s="8" t="s">
        <v>52</v>
      </c>
      <c r="L10" s="8" t="s">
        <v>52</v>
      </c>
      <c r="M10" s="8" t="s">
        <v>52</v>
      </c>
      <c r="N10" s="2" t="s">
        <v>52</v>
      </c>
    </row>
    <row r="11" spans="1:14" ht="30" customHeight="1" x14ac:dyDescent="0.3">
      <c r="A11" s="8" t="s">
        <v>106</v>
      </c>
      <c r="B11" s="8" t="s">
        <v>102</v>
      </c>
      <c r="C11" s="8" t="s">
        <v>103</v>
      </c>
      <c r="D11" s="8" t="s">
        <v>104</v>
      </c>
      <c r="E11" s="14">
        <f>일위대가!F47</f>
        <v>32278</v>
      </c>
      <c r="F11" s="14">
        <f>일위대가!H47</f>
        <v>5558</v>
      </c>
      <c r="G11" s="14">
        <f>일위대가!J47</f>
        <v>1671</v>
      </c>
      <c r="H11" s="14">
        <f t="shared" si="0"/>
        <v>39507</v>
      </c>
      <c r="I11" s="8" t="s">
        <v>105</v>
      </c>
      <c r="J11" s="8" t="s">
        <v>52</v>
      </c>
      <c r="K11" s="8" t="s">
        <v>52</v>
      </c>
      <c r="L11" s="8" t="s">
        <v>52</v>
      </c>
      <c r="M11" s="8" t="s">
        <v>52</v>
      </c>
      <c r="N11" s="2" t="s">
        <v>52</v>
      </c>
    </row>
    <row r="12" spans="1:14" ht="30" customHeight="1" x14ac:dyDescent="0.3">
      <c r="A12" s="8" t="s">
        <v>146</v>
      </c>
      <c r="B12" s="8" t="s">
        <v>143</v>
      </c>
      <c r="C12" s="8" t="s">
        <v>144</v>
      </c>
      <c r="D12" s="8" t="s">
        <v>80</v>
      </c>
      <c r="E12" s="14">
        <f>일위대가!F52</f>
        <v>2624</v>
      </c>
      <c r="F12" s="14">
        <f>일위대가!H52</f>
        <v>23187</v>
      </c>
      <c r="G12" s="14">
        <f>일위대가!J52</f>
        <v>695</v>
      </c>
      <c r="H12" s="14">
        <f t="shared" si="0"/>
        <v>26506</v>
      </c>
      <c r="I12" s="8" t="s">
        <v>145</v>
      </c>
      <c r="J12" s="8" t="s">
        <v>52</v>
      </c>
      <c r="K12" s="8" t="s">
        <v>52</v>
      </c>
      <c r="L12" s="8" t="s">
        <v>52</v>
      </c>
      <c r="M12" s="8" t="s">
        <v>52</v>
      </c>
      <c r="N12" s="2" t="s">
        <v>52</v>
      </c>
    </row>
    <row r="13" spans="1:14" ht="30" customHeight="1" x14ac:dyDescent="0.3">
      <c r="A13" s="8" t="s">
        <v>151</v>
      </c>
      <c r="B13" s="8" t="s">
        <v>148</v>
      </c>
      <c r="C13" s="8" t="s">
        <v>149</v>
      </c>
      <c r="D13" s="8" t="s">
        <v>134</v>
      </c>
      <c r="E13" s="14">
        <f>일위대가!F61</f>
        <v>7930</v>
      </c>
      <c r="F13" s="14">
        <f>일위대가!H61</f>
        <v>874314</v>
      </c>
      <c r="G13" s="14">
        <f>일위대가!J61</f>
        <v>6946</v>
      </c>
      <c r="H13" s="14">
        <f t="shared" si="0"/>
        <v>889190</v>
      </c>
      <c r="I13" s="8" t="s">
        <v>150</v>
      </c>
      <c r="J13" s="8" t="s">
        <v>52</v>
      </c>
      <c r="K13" s="8" t="s">
        <v>52</v>
      </c>
      <c r="L13" s="8" t="s">
        <v>52</v>
      </c>
      <c r="M13" s="8" t="s">
        <v>52</v>
      </c>
      <c r="N13" s="2" t="s">
        <v>52</v>
      </c>
    </row>
    <row r="14" spans="1:14" ht="30" customHeight="1" x14ac:dyDescent="0.3">
      <c r="A14" s="8" t="s">
        <v>166</v>
      </c>
      <c r="B14" s="8" t="s">
        <v>164</v>
      </c>
      <c r="C14" s="8" t="s">
        <v>52</v>
      </c>
      <c r="D14" s="8" t="s">
        <v>104</v>
      </c>
      <c r="E14" s="14">
        <f>일위대가!F72</f>
        <v>41363</v>
      </c>
      <c r="F14" s="14">
        <f>일위대가!H72</f>
        <v>5713</v>
      </c>
      <c r="G14" s="14">
        <f>일위대가!J72</f>
        <v>5204</v>
      </c>
      <c r="H14" s="14">
        <f t="shared" si="0"/>
        <v>52280</v>
      </c>
      <c r="I14" s="8" t="s">
        <v>165</v>
      </c>
      <c r="J14" s="8" t="s">
        <v>52</v>
      </c>
      <c r="K14" s="8" t="s">
        <v>52</v>
      </c>
      <c r="L14" s="8" t="s">
        <v>52</v>
      </c>
      <c r="M14" s="8" t="s">
        <v>52</v>
      </c>
      <c r="N14" s="2" t="s">
        <v>52</v>
      </c>
    </row>
    <row r="15" spans="1:14" ht="30" customHeight="1" x14ac:dyDescent="0.3">
      <c r="A15" s="8" t="s">
        <v>207</v>
      </c>
      <c r="B15" s="8" t="s">
        <v>204</v>
      </c>
      <c r="C15" s="8" t="s">
        <v>205</v>
      </c>
      <c r="D15" s="8" t="s">
        <v>201</v>
      </c>
      <c r="E15" s="14">
        <f>일위대가!F78</f>
        <v>0</v>
      </c>
      <c r="F15" s="14">
        <f>일위대가!H78</f>
        <v>21795</v>
      </c>
      <c r="G15" s="14">
        <f>일위대가!J78</f>
        <v>435</v>
      </c>
      <c r="H15" s="14">
        <f t="shared" si="0"/>
        <v>22230</v>
      </c>
      <c r="I15" s="8" t="s">
        <v>206</v>
      </c>
      <c r="J15" s="8" t="s">
        <v>52</v>
      </c>
      <c r="K15" s="8" t="s">
        <v>52</v>
      </c>
      <c r="L15" s="8" t="s">
        <v>52</v>
      </c>
      <c r="M15" s="8" t="s">
        <v>52</v>
      </c>
      <c r="N15" s="2" t="s">
        <v>52</v>
      </c>
    </row>
    <row r="16" spans="1:14" ht="30" customHeight="1" x14ac:dyDescent="0.3">
      <c r="A16" s="8" t="s">
        <v>212</v>
      </c>
      <c r="B16" s="8" t="s">
        <v>209</v>
      </c>
      <c r="C16" s="8" t="s">
        <v>52</v>
      </c>
      <c r="D16" s="8" t="s">
        <v>210</v>
      </c>
      <c r="E16" s="14">
        <f>일위대가!F83</f>
        <v>0</v>
      </c>
      <c r="F16" s="14">
        <f>일위대가!H83</f>
        <v>2509943</v>
      </c>
      <c r="G16" s="14">
        <f>일위대가!J83</f>
        <v>75298</v>
      </c>
      <c r="H16" s="14">
        <f t="shared" si="0"/>
        <v>2585241</v>
      </c>
      <c r="I16" s="8" t="s">
        <v>211</v>
      </c>
      <c r="J16" s="8" t="s">
        <v>52</v>
      </c>
      <c r="K16" s="8" t="s">
        <v>52</v>
      </c>
      <c r="L16" s="8" t="s">
        <v>52</v>
      </c>
      <c r="M16" s="8" t="s">
        <v>52</v>
      </c>
      <c r="N16" s="2" t="s">
        <v>52</v>
      </c>
    </row>
    <row r="17" spans="1:14" ht="30" customHeight="1" x14ac:dyDescent="0.3">
      <c r="A17" s="8" t="s">
        <v>219</v>
      </c>
      <c r="B17" s="8" t="s">
        <v>216</v>
      </c>
      <c r="C17" s="8" t="s">
        <v>217</v>
      </c>
      <c r="D17" s="8" t="s">
        <v>80</v>
      </c>
      <c r="E17" s="14">
        <f>일위대가!F91</f>
        <v>5976</v>
      </c>
      <c r="F17" s="14">
        <f>일위대가!H91</f>
        <v>29945</v>
      </c>
      <c r="G17" s="14">
        <f>일위대가!J91</f>
        <v>563</v>
      </c>
      <c r="H17" s="14">
        <f t="shared" si="0"/>
        <v>36484</v>
      </c>
      <c r="I17" s="8" t="s">
        <v>218</v>
      </c>
      <c r="J17" s="8" t="s">
        <v>52</v>
      </c>
      <c r="K17" s="8" t="s">
        <v>52</v>
      </c>
      <c r="L17" s="8" t="s">
        <v>52</v>
      </c>
      <c r="M17" s="8" t="s">
        <v>52</v>
      </c>
      <c r="N17" s="2" t="s">
        <v>52</v>
      </c>
    </row>
    <row r="18" spans="1:14" ht="30" customHeight="1" x14ac:dyDescent="0.3">
      <c r="A18" s="8" t="s">
        <v>223</v>
      </c>
      <c r="B18" s="8" t="s">
        <v>221</v>
      </c>
      <c r="C18" s="8" t="s">
        <v>217</v>
      </c>
      <c r="D18" s="8" t="s">
        <v>80</v>
      </c>
      <c r="E18" s="14">
        <f>일위대가!F99</f>
        <v>12896</v>
      </c>
      <c r="F18" s="14">
        <f>일위대가!H99</f>
        <v>54384</v>
      </c>
      <c r="G18" s="14">
        <f>일위대가!J99</f>
        <v>996</v>
      </c>
      <c r="H18" s="14">
        <f t="shared" si="0"/>
        <v>68276</v>
      </c>
      <c r="I18" s="8" t="s">
        <v>222</v>
      </c>
      <c r="J18" s="8" t="s">
        <v>52</v>
      </c>
      <c r="K18" s="8" t="s">
        <v>52</v>
      </c>
      <c r="L18" s="8" t="s">
        <v>52</v>
      </c>
      <c r="M18" s="8" t="s">
        <v>52</v>
      </c>
      <c r="N18" s="2" t="s">
        <v>52</v>
      </c>
    </row>
    <row r="19" spans="1:14" ht="30" customHeight="1" x14ac:dyDescent="0.3">
      <c r="A19" s="8" t="s">
        <v>229</v>
      </c>
      <c r="B19" s="8" t="s">
        <v>225</v>
      </c>
      <c r="C19" s="8" t="s">
        <v>226</v>
      </c>
      <c r="D19" s="8" t="s">
        <v>227</v>
      </c>
      <c r="E19" s="14">
        <f>일위대가!F103</f>
        <v>0</v>
      </c>
      <c r="F19" s="14">
        <f>일위대가!H103</f>
        <v>62082</v>
      </c>
      <c r="G19" s="14">
        <f>일위대가!J103</f>
        <v>0</v>
      </c>
      <c r="H19" s="14">
        <f t="shared" si="0"/>
        <v>62082</v>
      </c>
      <c r="I19" s="8" t="s">
        <v>228</v>
      </c>
      <c r="J19" s="8" t="s">
        <v>52</v>
      </c>
      <c r="K19" s="8" t="s">
        <v>52</v>
      </c>
      <c r="L19" s="8" t="s">
        <v>52</v>
      </c>
      <c r="M19" s="8" t="s">
        <v>52</v>
      </c>
      <c r="N19" s="2" t="s">
        <v>52</v>
      </c>
    </row>
    <row r="20" spans="1:14" ht="30" customHeight="1" x14ac:dyDescent="0.3">
      <c r="A20" s="8" t="s">
        <v>236</v>
      </c>
      <c r="B20" s="8" t="s">
        <v>233</v>
      </c>
      <c r="C20" s="8" t="s">
        <v>234</v>
      </c>
      <c r="D20" s="8" t="s">
        <v>80</v>
      </c>
      <c r="E20" s="14">
        <f>일위대가!F111</f>
        <v>15527</v>
      </c>
      <c r="F20" s="14">
        <f>일위대가!H111</f>
        <v>50148</v>
      </c>
      <c r="G20" s="14">
        <f>일위대가!J111</f>
        <v>1332</v>
      </c>
      <c r="H20" s="14">
        <f t="shared" si="0"/>
        <v>67007</v>
      </c>
      <c r="I20" s="8" t="s">
        <v>235</v>
      </c>
      <c r="J20" s="8" t="s">
        <v>52</v>
      </c>
      <c r="K20" s="8" t="s">
        <v>52</v>
      </c>
      <c r="L20" s="8" t="s">
        <v>52</v>
      </c>
      <c r="M20" s="8" t="s">
        <v>52</v>
      </c>
      <c r="N20" s="2" t="s">
        <v>52</v>
      </c>
    </row>
    <row r="21" spans="1:14" ht="30" customHeight="1" x14ac:dyDescent="0.3">
      <c r="A21" s="8" t="s">
        <v>241</v>
      </c>
      <c r="B21" s="8" t="s">
        <v>238</v>
      </c>
      <c r="C21" s="8" t="s">
        <v>239</v>
      </c>
      <c r="D21" s="8" t="s">
        <v>80</v>
      </c>
      <c r="E21" s="14">
        <f>일위대가!F121</f>
        <v>16655</v>
      </c>
      <c r="F21" s="14">
        <f>일위대가!H121</f>
        <v>50213</v>
      </c>
      <c r="G21" s="14">
        <f>일위대가!J121</f>
        <v>1170</v>
      </c>
      <c r="H21" s="14">
        <f t="shared" si="0"/>
        <v>68038</v>
      </c>
      <c r="I21" s="8" t="s">
        <v>240</v>
      </c>
      <c r="J21" s="8" t="s">
        <v>52</v>
      </c>
      <c r="K21" s="8" t="s">
        <v>52</v>
      </c>
      <c r="L21" s="8" t="s">
        <v>52</v>
      </c>
      <c r="M21" s="8" t="s">
        <v>52</v>
      </c>
      <c r="N21" s="2" t="s">
        <v>52</v>
      </c>
    </row>
    <row r="22" spans="1:14" ht="30" customHeight="1" x14ac:dyDescent="0.3">
      <c r="A22" s="8" t="s">
        <v>246</v>
      </c>
      <c r="B22" s="8" t="s">
        <v>243</v>
      </c>
      <c r="C22" s="8" t="s">
        <v>244</v>
      </c>
      <c r="D22" s="8" t="s">
        <v>196</v>
      </c>
      <c r="E22" s="14">
        <f>일위대가!F127</f>
        <v>13609</v>
      </c>
      <c r="F22" s="14">
        <f>일위대가!H127</f>
        <v>13269</v>
      </c>
      <c r="G22" s="14">
        <f>일위대가!J127</f>
        <v>128</v>
      </c>
      <c r="H22" s="14">
        <f t="shared" si="0"/>
        <v>27006</v>
      </c>
      <c r="I22" s="8" t="s">
        <v>245</v>
      </c>
      <c r="J22" s="8" t="s">
        <v>52</v>
      </c>
      <c r="K22" s="8" t="s">
        <v>52</v>
      </c>
      <c r="L22" s="8" t="s">
        <v>52</v>
      </c>
      <c r="M22" s="8" t="s">
        <v>52</v>
      </c>
      <c r="N22" s="2" t="s">
        <v>52</v>
      </c>
    </row>
    <row r="23" spans="1:14" ht="30" customHeight="1" x14ac:dyDescent="0.3">
      <c r="A23" s="8" t="s">
        <v>271</v>
      </c>
      <c r="B23" s="8" t="s">
        <v>268</v>
      </c>
      <c r="C23" s="8" t="s">
        <v>269</v>
      </c>
      <c r="D23" s="8" t="s">
        <v>80</v>
      </c>
      <c r="E23" s="14">
        <f>일위대가!F132</f>
        <v>9427</v>
      </c>
      <c r="F23" s="14">
        <f>일위대가!H132</f>
        <v>6661</v>
      </c>
      <c r="G23" s="14">
        <f>일위대가!J132</f>
        <v>266</v>
      </c>
      <c r="H23" s="14">
        <f t="shared" si="0"/>
        <v>16354</v>
      </c>
      <c r="I23" s="8" t="s">
        <v>270</v>
      </c>
      <c r="J23" s="8" t="s">
        <v>52</v>
      </c>
      <c r="K23" s="8" t="s">
        <v>52</v>
      </c>
      <c r="L23" s="8" t="s">
        <v>52</v>
      </c>
      <c r="M23" s="8" t="s">
        <v>52</v>
      </c>
      <c r="N23" s="2" t="s">
        <v>52</v>
      </c>
    </row>
    <row r="24" spans="1:14" ht="30" customHeight="1" x14ac:dyDescent="0.3">
      <c r="A24" s="8" t="s">
        <v>275</v>
      </c>
      <c r="B24" s="8" t="s">
        <v>273</v>
      </c>
      <c r="C24" s="8" t="s">
        <v>269</v>
      </c>
      <c r="D24" s="8" t="s">
        <v>80</v>
      </c>
      <c r="E24" s="14">
        <f>일위대가!F137</f>
        <v>7527</v>
      </c>
      <c r="F24" s="14">
        <f>일위대가!H137</f>
        <v>6661</v>
      </c>
      <c r="G24" s="14">
        <f>일위대가!J137</f>
        <v>266</v>
      </c>
      <c r="H24" s="14">
        <f t="shared" si="0"/>
        <v>14454</v>
      </c>
      <c r="I24" s="8" t="s">
        <v>274</v>
      </c>
      <c r="J24" s="8" t="s">
        <v>52</v>
      </c>
      <c r="K24" s="8" t="s">
        <v>52</v>
      </c>
      <c r="L24" s="8" t="s">
        <v>52</v>
      </c>
      <c r="M24" s="8" t="s">
        <v>52</v>
      </c>
      <c r="N24" s="2" t="s">
        <v>52</v>
      </c>
    </row>
    <row r="25" spans="1:14" ht="30" customHeight="1" x14ac:dyDescent="0.3">
      <c r="A25" s="8" t="s">
        <v>280</v>
      </c>
      <c r="B25" s="8" t="s">
        <v>277</v>
      </c>
      <c r="C25" s="8" t="s">
        <v>278</v>
      </c>
      <c r="D25" s="8" t="s">
        <v>80</v>
      </c>
      <c r="E25" s="14">
        <f>일위대가!F147</f>
        <v>8627</v>
      </c>
      <c r="F25" s="14">
        <f>일위대가!H147</f>
        <v>31060</v>
      </c>
      <c r="G25" s="14">
        <f>일위대가!J147</f>
        <v>551</v>
      </c>
      <c r="H25" s="14">
        <f t="shared" si="0"/>
        <v>40238</v>
      </c>
      <c r="I25" s="8" t="s">
        <v>279</v>
      </c>
      <c r="J25" s="8" t="s">
        <v>52</v>
      </c>
      <c r="K25" s="8" t="s">
        <v>52</v>
      </c>
      <c r="L25" s="8" t="s">
        <v>52</v>
      </c>
      <c r="M25" s="8" t="s">
        <v>52</v>
      </c>
      <c r="N25" s="2" t="s">
        <v>52</v>
      </c>
    </row>
    <row r="26" spans="1:14" ht="30" customHeight="1" x14ac:dyDescent="0.3">
      <c r="A26" s="8" t="s">
        <v>284</v>
      </c>
      <c r="B26" s="8" t="s">
        <v>282</v>
      </c>
      <c r="C26" s="8" t="s">
        <v>278</v>
      </c>
      <c r="D26" s="8" t="s">
        <v>80</v>
      </c>
      <c r="E26" s="14">
        <f>일위대가!F155</f>
        <v>92001</v>
      </c>
      <c r="F26" s="14">
        <f>일위대가!H155</f>
        <v>28219</v>
      </c>
      <c r="G26" s="14">
        <f>일위대가!J155</f>
        <v>846</v>
      </c>
      <c r="H26" s="14">
        <f t="shared" si="0"/>
        <v>121066</v>
      </c>
      <c r="I26" s="8" t="s">
        <v>283</v>
      </c>
      <c r="J26" s="8" t="s">
        <v>52</v>
      </c>
      <c r="K26" s="8" t="s">
        <v>52</v>
      </c>
      <c r="L26" s="8" t="s">
        <v>52</v>
      </c>
      <c r="M26" s="8" t="s">
        <v>52</v>
      </c>
      <c r="N26" s="2" t="s">
        <v>52</v>
      </c>
    </row>
    <row r="27" spans="1:14" ht="30" customHeight="1" x14ac:dyDescent="0.3">
      <c r="A27" s="8" t="s">
        <v>289</v>
      </c>
      <c r="B27" s="8" t="s">
        <v>286</v>
      </c>
      <c r="C27" s="8" t="s">
        <v>287</v>
      </c>
      <c r="D27" s="8" t="s">
        <v>69</v>
      </c>
      <c r="E27" s="14">
        <f>일위대가!F161</f>
        <v>248376</v>
      </c>
      <c r="F27" s="14">
        <f>일위대가!H161</f>
        <v>618500</v>
      </c>
      <c r="G27" s="14">
        <f>일위대가!J161</f>
        <v>4870</v>
      </c>
      <c r="H27" s="14">
        <f t="shared" si="0"/>
        <v>871746</v>
      </c>
      <c r="I27" s="8" t="s">
        <v>288</v>
      </c>
      <c r="J27" s="8" t="s">
        <v>52</v>
      </c>
      <c r="K27" s="8" t="s">
        <v>52</v>
      </c>
      <c r="L27" s="8" t="s">
        <v>52</v>
      </c>
      <c r="M27" s="8" t="s">
        <v>52</v>
      </c>
      <c r="N27" s="2" t="s">
        <v>52</v>
      </c>
    </row>
    <row r="28" spans="1:14" ht="30" customHeight="1" x14ac:dyDescent="0.3">
      <c r="A28" s="8" t="s">
        <v>294</v>
      </c>
      <c r="B28" s="8" t="s">
        <v>291</v>
      </c>
      <c r="C28" s="8" t="s">
        <v>292</v>
      </c>
      <c r="D28" s="8" t="s">
        <v>69</v>
      </c>
      <c r="E28" s="14">
        <f>일위대가!F167</f>
        <v>112204</v>
      </c>
      <c r="F28" s="14">
        <f>일위대가!H167</f>
        <v>279116</v>
      </c>
      <c r="G28" s="14">
        <f>일위대가!J167</f>
        <v>2200</v>
      </c>
      <c r="H28" s="14">
        <f t="shared" si="0"/>
        <v>393520</v>
      </c>
      <c r="I28" s="8" t="s">
        <v>293</v>
      </c>
      <c r="J28" s="8" t="s">
        <v>52</v>
      </c>
      <c r="K28" s="8" t="s">
        <v>52</v>
      </c>
      <c r="L28" s="8" t="s">
        <v>52</v>
      </c>
      <c r="M28" s="8" t="s">
        <v>52</v>
      </c>
      <c r="N28" s="2" t="s">
        <v>52</v>
      </c>
    </row>
    <row r="29" spans="1:14" ht="30" customHeight="1" x14ac:dyDescent="0.3">
      <c r="A29" s="8" t="s">
        <v>299</v>
      </c>
      <c r="B29" s="8" t="s">
        <v>296</v>
      </c>
      <c r="C29" s="8" t="s">
        <v>297</v>
      </c>
      <c r="D29" s="8" t="s">
        <v>80</v>
      </c>
      <c r="E29" s="14">
        <f>일위대가!F172</f>
        <v>10550</v>
      </c>
      <c r="F29" s="14">
        <f>일위대가!H172</f>
        <v>13753</v>
      </c>
      <c r="G29" s="14">
        <f>일위대가!J172</f>
        <v>0</v>
      </c>
      <c r="H29" s="14">
        <f t="shared" si="0"/>
        <v>24303</v>
      </c>
      <c r="I29" s="8" t="s">
        <v>298</v>
      </c>
      <c r="J29" s="8" t="s">
        <v>52</v>
      </c>
      <c r="K29" s="8" t="s">
        <v>52</v>
      </c>
      <c r="L29" s="8" t="s">
        <v>52</v>
      </c>
      <c r="M29" s="8" t="s">
        <v>52</v>
      </c>
      <c r="N29" s="2" t="s">
        <v>52</v>
      </c>
    </row>
    <row r="30" spans="1:14" ht="30" customHeight="1" x14ac:dyDescent="0.3">
      <c r="A30" s="8" t="s">
        <v>304</v>
      </c>
      <c r="B30" s="8" t="s">
        <v>301</v>
      </c>
      <c r="C30" s="8" t="s">
        <v>302</v>
      </c>
      <c r="D30" s="8" t="s">
        <v>80</v>
      </c>
      <c r="E30" s="14">
        <f>일위대가!F178</f>
        <v>109984</v>
      </c>
      <c r="F30" s="14">
        <f>일위대가!H178</f>
        <v>14109</v>
      </c>
      <c r="G30" s="14">
        <f>일위대가!J178</f>
        <v>0</v>
      </c>
      <c r="H30" s="14">
        <f t="shared" si="0"/>
        <v>124093</v>
      </c>
      <c r="I30" s="8" t="s">
        <v>303</v>
      </c>
      <c r="J30" s="8" t="s">
        <v>52</v>
      </c>
      <c r="K30" s="8" t="s">
        <v>52</v>
      </c>
      <c r="L30" s="8" t="s">
        <v>52</v>
      </c>
      <c r="M30" s="8" t="s">
        <v>52</v>
      </c>
      <c r="N30" s="2" t="s">
        <v>52</v>
      </c>
    </row>
    <row r="31" spans="1:14" ht="30" customHeight="1" x14ac:dyDescent="0.3">
      <c r="A31" s="8" t="s">
        <v>309</v>
      </c>
      <c r="B31" s="8" t="s">
        <v>306</v>
      </c>
      <c r="C31" s="8" t="s">
        <v>307</v>
      </c>
      <c r="D31" s="8" t="s">
        <v>196</v>
      </c>
      <c r="E31" s="14">
        <f>일위대가!F185</f>
        <v>6181</v>
      </c>
      <c r="F31" s="14">
        <f>일위대가!H185</f>
        <v>8918</v>
      </c>
      <c r="G31" s="14">
        <f>일위대가!J185</f>
        <v>288</v>
      </c>
      <c r="H31" s="14">
        <f t="shared" si="0"/>
        <v>15387</v>
      </c>
      <c r="I31" s="8" t="s">
        <v>308</v>
      </c>
      <c r="J31" s="8" t="s">
        <v>52</v>
      </c>
      <c r="K31" s="8" t="s">
        <v>52</v>
      </c>
      <c r="L31" s="8" t="s">
        <v>52</v>
      </c>
      <c r="M31" s="8" t="s">
        <v>52</v>
      </c>
      <c r="N31" s="2" t="s">
        <v>52</v>
      </c>
    </row>
    <row r="32" spans="1:14" ht="30" customHeight="1" x14ac:dyDescent="0.3">
      <c r="A32" s="8" t="s">
        <v>313</v>
      </c>
      <c r="B32" s="8" t="s">
        <v>306</v>
      </c>
      <c r="C32" s="8" t="s">
        <v>311</v>
      </c>
      <c r="D32" s="8" t="s">
        <v>196</v>
      </c>
      <c r="E32" s="14">
        <f>일위대가!F192</f>
        <v>3713</v>
      </c>
      <c r="F32" s="14">
        <f>일위대가!H192</f>
        <v>7218</v>
      </c>
      <c r="G32" s="14">
        <f>일위대가!J192</f>
        <v>288</v>
      </c>
      <c r="H32" s="14">
        <f t="shared" si="0"/>
        <v>11219</v>
      </c>
      <c r="I32" s="8" t="s">
        <v>312</v>
      </c>
      <c r="J32" s="8" t="s">
        <v>52</v>
      </c>
      <c r="K32" s="8" t="s">
        <v>52</v>
      </c>
      <c r="L32" s="8" t="s">
        <v>52</v>
      </c>
      <c r="M32" s="8" t="s">
        <v>52</v>
      </c>
      <c r="N32" s="2" t="s">
        <v>52</v>
      </c>
    </row>
    <row r="33" spans="1:14" ht="30" customHeight="1" x14ac:dyDescent="0.3">
      <c r="A33" s="8" t="s">
        <v>318</v>
      </c>
      <c r="B33" s="8" t="s">
        <v>315</v>
      </c>
      <c r="C33" s="8" t="s">
        <v>316</v>
      </c>
      <c r="D33" s="8" t="s">
        <v>196</v>
      </c>
      <c r="E33" s="14">
        <f>일위대가!F198</f>
        <v>1719</v>
      </c>
      <c r="F33" s="14">
        <f>일위대가!H198</f>
        <v>7218</v>
      </c>
      <c r="G33" s="14">
        <f>일위대가!J198</f>
        <v>288</v>
      </c>
      <c r="H33" s="14">
        <f t="shared" si="0"/>
        <v>9225</v>
      </c>
      <c r="I33" s="8" t="s">
        <v>317</v>
      </c>
      <c r="J33" s="8" t="s">
        <v>52</v>
      </c>
      <c r="K33" s="8" t="s">
        <v>52</v>
      </c>
      <c r="L33" s="8" t="s">
        <v>52</v>
      </c>
      <c r="M33" s="8" t="s">
        <v>52</v>
      </c>
      <c r="N33" s="2" t="s">
        <v>52</v>
      </c>
    </row>
    <row r="34" spans="1:14" ht="30" customHeight="1" x14ac:dyDescent="0.3">
      <c r="A34" s="8" t="s">
        <v>323</v>
      </c>
      <c r="B34" s="8" t="s">
        <v>320</v>
      </c>
      <c r="C34" s="8" t="s">
        <v>321</v>
      </c>
      <c r="D34" s="8" t="s">
        <v>80</v>
      </c>
      <c r="E34" s="14">
        <f>일위대가!F204</f>
        <v>66766</v>
      </c>
      <c r="F34" s="14">
        <f>일위대가!H204</f>
        <v>14109</v>
      </c>
      <c r="G34" s="14">
        <f>일위대가!J204</f>
        <v>0</v>
      </c>
      <c r="H34" s="14">
        <f t="shared" si="0"/>
        <v>80875</v>
      </c>
      <c r="I34" s="8" t="s">
        <v>322</v>
      </c>
      <c r="J34" s="8" t="s">
        <v>52</v>
      </c>
      <c r="K34" s="8" t="s">
        <v>52</v>
      </c>
      <c r="L34" s="8" t="s">
        <v>52</v>
      </c>
      <c r="M34" s="8" t="s">
        <v>52</v>
      </c>
      <c r="N34" s="2" t="s">
        <v>52</v>
      </c>
    </row>
    <row r="35" spans="1:14" ht="30" customHeight="1" x14ac:dyDescent="0.3">
      <c r="A35" s="8" t="s">
        <v>328</v>
      </c>
      <c r="B35" s="8" t="s">
        <v>325</v>
      </c>
      <c r="C35" s="8" t="s">
        <v>326</v>
      </c>
      <c r="D35" s="8" t="s">
        <v>80</v>
      </c>
      <c r="E35" s="14">
        <f>일위대가!F209</f>
        <v>29925</v>
      </c>
      <c r="F35" s="14">
        <f>일위대가!H209</f>
        <v>28820</v>
      </c>
      <c r="G35" s="14">
        <f>일위대가!J209</f>
        <v>576</v>
      </c>
      <c r="H35" s="14">
        <f t="shared" si="0"/>
        <v>59321</v>
      </c>
      <c r="I35" s="8" t="s">
        <v>327</v>
      </c>
      <c r="J35" s="8" t="s">
        <v>52</v>
      </c>
      <c r="K35" s="8" t="s">
        <v>52</v>
      </c>
      <c r="L35" s="8" t="s">
        <v>52</v>
      </c>
      <c r="M35" s="8" t="s">
        <v>52</v>
      </c>
      <c r="N35" s="2" t="s">
        <v>52</v>
      </c>
    </row>
    <row r="36" spans="1:14" ht="30" customHeight="1" x14ac:dyDescent="0.3">
      <c r="A36" s="8" t="s">
        <v>332</v>
      </c>
      <c r="B36" s="8" t="s">
        <v>325</v>
      </c>
      <c r="C36" s="8" t="s">
        <v>330</v>
      </c>
      <c r="D36" s="8" t="s">
        <v>80</v>
      </c>
      <c r="E36" s="14">
        <f>일위대가!F214</f>
        <v>36676</v>
      </c>
      <c r="F36" s="14">
        <f>일위대가!H214</f>
        <v>16445</v>
      </c>
      <c r="G36" s="14">
        <f>일위대가!J214</f>
        <v>2695</v>
      </c>
      <c r="H36" s="14">
        <f t="shared" ref="H36:H63" si="1">E36+F36+G36</f>
        <v>55816</v>
      </c>
      <c r="I36" s="8" t="s">
        <v>331</v>
      </c>
      <c r="J36" s="8" t="s">
        <v>52</v>
      </c>
      <c r="K36" s="8" t="s">
        <v>52</v>
      </c>
      <c r="L36" s="8" t="s">
        <v>52</v>
      </c>
      <c r="M36" s="8" t="s">
        <v>52</v>
      </c>
      <c r="N36" s="2" t="s">
        <v>52</v>
      </c>
    </row>
    <row r="37" spans="1:14" ht="30" customHeight="1" x14ac:dyDescent="0.3">
      <c r="A37" s="8" t="s">
        <v>337</v>
      </c>
      <c r="B37" s="8" t="s">
        <v>334</v>
      </c>
      <c r="C37" s="8" t="s">
        <v>335</v>
      </c>
      <c r="D37" s="8" t="s">
        <v>80</v>
      </c>
      <c r="E37" s="14">
        <f>일위대가!F219</f>
        <v>81900</v>
      </c>
      <c r="F37" s="14">
        <f>일위대가!H219</f>
        <v>11723</v>
      </c>
      <c r="G37" s="14">
        <f>일위대가!J219</f>
        <v>351</v>
      </c>
      <c r="H37" s="14">
        <f t="shared" si="1"/>
        <v>93974</v>
      </c>
      <c r="I37" s="8" t="s">
        <v>336</v>
      </c>
      <c r="J37" s="8" t="s">
        <v>52</v>
      </c>
      <c r="K37" s="8" t="s">
        <v>52</v>
      </c>
      <c r="L37" s="8" t="s">
        <v>52</v>
      </c>
      <c r="M37" s="8" t="s">
        <v>52</v>
      </c>
      <c r="N37" s="2" t="s">
        <v>52</v>
      </c>
    </row>
    <row r="38" spans="1:14" ht="30" customHeight="1" x14ac:dyDescent="0.3">
      <c r="A38" s="8" t="s">
        <v>342</v>
      </c>
      <c r="B38" s="8" t="s">
        <v>339</v>
      </c>
      <c r="C38" s="8" t="s">
        <v>340</v>
      </c>
      <c r="D38" s="8" t="s">
        <v>80</v>
      </c>
      <c r="E38" s="14">
        <f>일위대가!F224</f>
        <v>4032</v>
      </c>
      <c r="F38" s="14">
        <f>일위대가!H224</f>
        <v>12732</v>
      </c>
      <c r="G38" s="14">
        <f>일위대가!J224</f>
        <v>127</v>
      </c>
      <c r="H38" s="14">
        <f t="shared" si="1"/>
        <v>16891</v>
      </c>
      <c r="I38" s="8" t="s">
        <v>341</v>
      </c>
      <c r="J38" s="8" t="s">
        <v>52</v>
      </c>
      <c r="K38" s="8" t="s">
        <v>52</v>
      </c>
      <c r="L38" s="8" t="s">
        <v>52</v>
      </c>
      <c r="M38" s="8" t="s">
        <v>52</v>
      </c>
      <c r="N38" s="2" t="s">
        <v>52</v>
      </c>
    </row>
    <row r="39" spans="1:14" ht="30" customHeight="1" x14ac:dyDescent="0.3">
      <c r="A39" s="8" t="s">
        <v>346</v>
      </c>
      <c r="B39" s="8" t="s">
        <v>339</v>
      </c>
      <c r="C39" s="8" t="s">
        <v>344</v>
      </c>
      <c r="D39" s="8" t="s">
        <v>80</v>
      </c>
      <c r="E39" s="14">
        <f>일위대가!F229</f>
        <v>4032</v>
      </c>
      <c r="F39" s="14">
        <f>일위대가!H229</f>
        <v>16552</v>
      </c>
      <c r="G39" s="14">
        <f>일위대가!J229</f>
        <v>127</v>
      </c>
      <c r="H39" s="14">
        <f t="shared" si="1"/>
        <v>20711</v>
      </c>
      <c r="I39" s="8" t="s">
        <v>345</v>
      </c>
      <c r="J39" s="8" t="s">
        <v>52</v>
      </c>
      <c r="K39" s="8" t="s">
        <v>52</v>
      </c>
      <c r="L39" s="8" t="s">
        <v>52</v>
      </c>
      <c r="M39" s="8" t="s">
        <v>52</v>
      </c>
      <c r="N39" s="2" t="s">
        <v>52</v>
      </c>
    </row>
    <row r="40" spans="1:14" ht="30" customHeight="1" x14ac:dyDescent="0.3">
      <c r="A40" s="8" t="s">
        <v>351</v>
      </c>
      <c r="B40" s="8" t="s">
        <v>348</v>
      </c>
      <c r="C40" s="8" t="s">
        <v>349</v>
      </c>
      <c r="D40" s="8" t="s">
        <v>80</v>
      </c>
      <c r="E40" s="14">
        <f>일위대가!F234</f>
        <v>9427</v>
      </c>
      <c r="F40" s="14">
        <f>일위대가!H234</f>
        <v>14325</v>
      </c>
      <c r="G40" s="14">
        <f>일위대가!J234</f>
        <v>286</v>
      </c>
      <c r="H40" s="14">
        <f t="shared" si="1"/>
        <v>24038</v>
      </c>
      <c r="I40" s="8" t="s">
        <v>350</v>
      </c>
      <c r="J40" s="8" t="s">
        <v>52</v>
      </c>
      <c r="K40" s="8" t="s">
        <v>52</v>
      </c>
      <c r="L40" s="8" t="s">
        <v>52</v>
      </c>
      <c r="M40" s="8" t="s">
        <v>52</v>
      </c>
      <c r="N40" s="2" t="s">
        <v>52</v>
      </c>
    </row>
    <row r="41" spans="1:14" ht="30" customHeight="1" x14ac:dyDescent="0.3">
      <c r="A41" s="8" t="s">
        <v>356</v>
      </c>
      <c r="B41" s="8" t="s">
        <v>353</v>
      </c>
      <c r="C41" s="8" t="s">
        <v>354</v>
      </c>
      <c r="D41" s="8" t="s">
        <v>80</v>
      </c>
      <c r="E41" s="14">
        <f>일위대가!F240</f>
        <v>13933</v>
      </c>
      <c r="F41" s="14">
        <f>일위대가!H240</f>
        <v>26919</v>
      </c>
      <c r="G41" s="14">
        <f>일위대가!J240</f>
        <v>286</v>
      </c>
      <c r="H41" s="14">
        <f t="shared" si="1"/>
        <v>41138</v>
      </c>
      <c r="I41" s="8" t="s">
        <v>355</v>
      </c>
      <c r="J41" s="8" t="s">
        <v>52</v>
      </c>
      <c r="K41" s="8" t="s">
        <v>52</v>
      </c>
      <c r="L41" s="8" t="s">
        <v>52</v>
      </c>
      <c r="M41" s="8" t="s">
        <v>52</v>
      </c>
      <c r="N41" s="2" t="s">
        <v>52</v>
      </c>
    </row>
    <row r="42" spans="1:14" ht="30" customHeight="1" x14ac:dyDescent="0.3">
      <c r="A42" s="8" t="s">
        <v>361</v>
      </c>
      <c r="B42" s="8" t="s">
        <v>358</v>
      </c>
      <c r="C42" s="8" t="s">
        <v>359</v>
      </c>
      <c r="D42" s="8" t="s">
        <v>80</v>
      </c>
      <c r="E42" s="14">
        <f>일위대가!F246</f>
        <v>28232</v>
      </c>
      <c r="F42" s="14">
        <f>일위대가!H246</f>
        <v>6067</v>
      </c>
      <c r="G42" s="14">
        <f>일위대가!J246</f>
        <v>0</v>
      </c>
      <c r="H42" s="14">
        <f t="shared" si="1"/>
        <v>34299</v>
      </c>
      <c r="I42" s="8" t="s">
        <v>360</v>
      </c>
      <c r="J42" s="8" t="s">
        <v>52</v>
      </c>
      <c r="K42" s="8" t="s">
        <v>52</v>
      </c>
      <c r="L42" s="8" t="s">
        <v>52</v>
      </c>
      <c r="M42" s="8" t="s">
        <v>52</v>
      </c>
      <c r="N42" s="2" t="s">
        <v>52</v>
      </c>
    </row>
    <row r="43" spans="1:14" ht="30" customHeight="1" x14ac:dyDescent="0.3">
      <c r="A43" s="8" t="s">
        <v>366</v>
      </c>
      <c r="B43" s="8" t="s">
        <v>363</v>
      </c>
      <c r="C43" s="8" t="s">
        <v>364</v>
      </c>
      <c r="D43" s="8" t="s">
        <v>80</v>
      </c>
      <c r="E43" s="14">
        <f>일위대가!F251</f>
        <v>8943</v>
      </c>
      <c r="F43" s="14">
        <f>일위대가!H251</f>
        <v>2485</v>
      </c>
      <c r="G43" s="14">
        <f>일위대가!J251</f>
        <v>0</v>
      </c>
      <c r="H43" s="14">
        <f t="shared" si="1"/>
        <v>11428</v>
      </c>
      <c r="I43" s="8" t="s">
        <v>365</v>
      </c>
      <c r="J43" s="8" t="s">
        <v>52</v>
      </c>
      <c r="K43" s="8" t="s">
        <v>52</v>
      </c>
      <c r="L43" s="8" t="s">
        <v>52</v>
      </c>
      <c r="M43" s="8" t="s">
        <v>52</v>
      </c>
      <c r="N43" s="2" t="s">
        <v>52</v>
      </c>
    </row>
    <row r="44" spans="1:14" ht="30" customHeight="1" x14ac:dyDescent="0.3">
      <c r="A44" s="8" t="s">
        <v>371</v>
      </c>
      <c r="B44" s="8" t="s">
        <v>368</v>
      </c>
      <c r="C44" s="8" t="s">
        <v>369</v>
      </c>
      <c r="D44" s="8" t="s">
        <v>80</v>
      </c>
      <c r="E44" s="14">
        <f>일위대가!F256</f>
        <v>361</v>
      </c>
      <c r="F44" s="14">
        <f>일위대가!H256</f>
        <v>1172</v>
      </c>
      <c r="G44" s="14">
        <f>일위대가!J256</f>
        <v>0</v>
      </c>
      <c r="H44" s="14">
        <f t="shared" si="1"/>
        <v>1533</v>
      </c>
      <c r="I44" s="8" t="s">
        <v>370</v>
      </c>
      <c r="J44" s="8" t="s">
        <v>52</v>
      </c>
      <c r="K44" s="8" t="s">
        <v>52</v>
      </c>
      <c r="L44" s="8" t="s">
        <v>52</v>
      </c>
      <c r="M44" s="8" t="s">
        <v>52</v>
      </c>
      <c r="N44" s="2" t="s">
        <v>52</v>
      </c>
    </row>
    <row r="45" spans="1:14" ht="30" customHeight="1" x14ac:dyDescent="0.3">
      <c r="A45" s="8" t="s">
        <v>378</v>
      </c>
      <c r="B45" s="8" t="s">
        <v>375</v>
      </c>
      <c r="C45" s="8" t="s">
        <v>376</v>
      </c>
      <c r="D45" s="8" t="s">
        <v>196</v>
      </c>
      <c r="E45" s="14">
        <f>일위대가!F261</f>
        <v>565</v>
      </c>
      <c r="F45" s="14">
        <f>일위대가!H261</f>
        <v>4696</v>
      </c>
      <c r="G45" s="14">
        <f>일위대가!J261</f>
        <v>0</v>
      </c>
      <c r="H45" s="14">
        <f t="shared" si="1"/>
        <v>5261</v>
      </c>
      <c r="I45" s="8" t="s">
        <v>377</v>
      </c>
      <c r="J45" s="8" t="s">
        <v>52</v>
      </c>
      <c r="K45" s="8" t="s">
        <v>52</v>
      </c>
      <c r="L45" s="8" t="s">
        <v>52</v>
      </c>
      <c r="M45" s="8" t="s">
        <v>52</v>
      </c>
      <c r="N45" s="2" t="s">
        <v>52</v>
      </c>
    </row>
    <row r="46" spans="1:14" ht="30" customHeight="1" x14ac:dyDescent="0.3">
      <c r="A46" s="8" t="s">
        <v>383</v>
      </c>
      <c r="B46" s="8" t="s">
        <v>380</v>
      </c>
      <c r="C46" s="8" t="s">
        <v>381</v>
      </c>
      <c r="D46" s="8" t="s">
        <v>80</v>
      </c>
      <c r="E46" s="14">
        <f>일위대가!F268</f>
        <v>2267</v>
      </c>
      <c r="F46" s="14">
        <f>일위대가!H268</f>
        <v>18718</v>
      </c>
      <c r="G46" s="14">
        <f>일위대가!J268</f>
        <v>561</v>
      </c>
      <c r="H46" s="14">
        <f t="shared" si="1"/>
        <v>21546</v>
      </c>
      <c r="I46" s="8" t="s">
        <v>382</v>
      </c>
      <c r="J46" s="8" t="s">
        <v>52</v>
      </c>
      <c r="K46" s="8" t="s">
        <v>52</v>
      </c>
      <c r="L46" s="8" t="s">
        <v>52</v>
      </c>
      <c r="M46" s="8" t="s">
        <v>52</v>
      </c>
      <c r="N46" s="2" t="s">
        <v>52</v>
      </c>
    </row>
    <row r="47" spans="1:14" ht="30" customHeight="1" x14ac:dyDescent="0.3">
      <c r="A47" s="8" t="s">
        <v>387</v>
      </c>
      <c r="B47" s="8" t="s">
        <v>380</v>
      </c>
      <c r="C47" s="8" t="s">
        <v>385</v>
      </c>
      <c r="D47" s="8" t="s">
        <v>80</v>
      </c>
      <c r="E47" s="14">
        <f>일위대가!F275</f>
        <v>1334</v>
      </c>
      <c r="F47" s="14">
        <f>일위대가!H275</f>
        <v>14692</v>
      </c>
      <c r="G47" s="14">
        <f>일위대가!J275</f>
        <v>440</v>
      </c>
      <c r="H47" s="14">
        <f t="shared" si="1"/>
        <v>16466</v>
      </c>
      <c r="I47" s="8" t="s">
        <v>386</v>
      </c>
      <c r="J47" s="8" t="s">
        <v>52</v>
      </c>
      <c r="K47" s="8" t="s">
        <v>52</v>
      </c>
      <c r="L47" s="8" t="s">
        <v>52</v>
      </c>
      <c r="M47" s="8" t="s">
        <v>52</v>
      </c>
      <c r="N47" s="2" t="s">
        <v>52</v>
      </c>
    </row>
    <row r="48" spans="1:14" ht="30" customHeight="1" x14ac:dyDescent="0.3">
      <c r="A48" s="8" t="s">
        <v>398</v>
      </c>
      <c r="B48" s="8" t="s">
        <v>395</v>
      </c>
      <c r="C48" s="8" t="s">
        <v>396</v>
      </c>
      <c r="D48" s="8" t="s">
        <v>196</v>
      </c>
      <c r="E48" s="14">
        <f>일위대가!F281</f>
        <v>4343</v>
      </c>
      <c r="F48" s="14">
        <f>일위대가!H281</f>
        <v>4315</v>
      </c>
      <c r="G48" s="14">
        <f>일위대가!J281</f>
        <v>133</v>
      </c>
      <c r="H48" s="14">
        <f t="shared" si="1"/>
        <v>8791</v>
      </c>
      <c r="I48" s="8" t="s">
        <v>397</v>
      </c>
      <c r="J48" s="8" t="s">
        <v>52</v>
      </c>
      <c r="K48" s="8" t="s">
        <v>52</v>
      </c>
      <c r="L48" s="8" t="s">
        <v>52</v>
      </c>
      <c r="M48" s="8" t="s">
        <v>52</v>
      </c>
      <c r="N48" s="2" t="s">
        <v>52</v>
      </c>
    </row>
    <row r="49" spans="1:14" ht="30" customHeight="1" x14ac:dyDescent="0.3">
      <c r="A49" s="8" t="s">
        <v>402</v>
      </c>
      <c r="B49" s="8" t="s">
        <v>395</v>
      </c>
      <c r="C49" s="8" t="s">
        <v>400</v>
      </c>
      <c r="D49" s="8" t="s">
        <v>196</v>
      </c>
      <c r="E49" s="14">
        <f>일위대가!F287</f>
        <v>12835</v>
      </c>
      <c r="F49" s="14">
        <f>일위대가!H287</f>
        <v>12299</v>
      </c>
      <c r="G49" s="14">
        <f>일위대가!J287</f>
        <v>380</v>
      </c>
      <c r="H49" s="14">
        <f t="shared" si="1"/>
        <v>25514</v>
      </c>
      <c r="I49" s="8" t="s">
        <v>401</v>
      </c>
      <c r="J49" s="8" t="s">
        <v>52</v>
      </c>
      <c r="K49" s="8" t="s">
        <v>52</v>
      </c>
      <c r="L49" s="8" t="s">
        <v>52</v>
      </c>
      <c r="M49" s="8" t="s">
        <v>52</v>
      </c>
      <c r="N49" s="2" t="s">
        <v>52</v>
      </c>
    </row>
    <row r="50" spans="1:14" ht="30" customHeight="1" x14ac:dyDescent="0.3">
      <c r="A50" s="8" t="s">
        <v>407</v>
      </c>
      <c r="B50" s="8" t="s">
        <v>404</v>
      </c>
      <c r="C50" s="8" t="s">
        <v>405</v>
      </c>
      <c r="D50" s="8" t="s">
        <v>196</v>
      </c>
      <c r="E50" s="14">
        <f>일위대가!F293</f>
        <v>5278</v>
      </c>
      <c r="F50" s="14">
        <f>일위대가!H293</f>
        <v>5245</v>
      </c>
      <c r="G50" s="14">
        <f>일위대가!J293</f>
        <v>162</v>
      </c>
      <c r="H50" s="14">
        <f t="shared" si="1"/>
        <v>10685</v>
      </c>
      <c r="I50" s="8" t="s">
        <v>406</v>
      </c>
      <c r="J50" s="8" t="s">
        <v>52</v>
      </c>
      <c r="K50" s="8" t="s">
        <v>52</v>
      </c>
      <c r="L50" s="8" t="s">
        <v>52</v>
      </c>
      <c r="M50" s="8" t="s">
        <v>52</v>
      </c>
      <c r="N50" s="2" t="s">
        <v>52</v>
      </c>
    </row>
    <row r="51" spans="1:14" ht="30" customHeight="1" x14ac:dyDescent="0.3">
      <c r="A51" s="8" t="s">
        <v>411</v>
      </c>
      <c r="B51" s="8" t="s">
        <v>404</v>
      </c>
      <c r="C51" s="8" t="s">
        <v>409</v>
      </c>
      <c r="D51" s="8" t="s">
        <v>196</v>
      </c>
      <c r="E51" s="14">
        <f>일위대가!F299</f>
        <v>6659</v>
      </c>
      <c r="F51" s="14">
        <f>일위대가!H299</f>
        <v>6640</v>
      </c>
      <c r="G51" s="14">
        <f>일위대가!J299</f>
        <v>205</v>
      </c>
      <c r="H51" s="14">
        <f t="shared" si="1"/>
        <v>13504</v>
      </c>
      <c r="I51" s="8" t="s">
        <v>410</v>
      </c>
      <c r="J51" s="8" t="s">
        <v>52</v>
      </c>
      <c r="K51" s="8" t="s">
        <v>52</v>
      </c>
      <c r="L51" s="8" t="s">
        <v>52</v>
      </c>
      <c r="M51" s="8" t="s">
        <v>52</v>
      </c>
      <c r="N51" s="2" t="s">
        <v>52</v>
      </c>
    </row>
    <row r="52" spans="1:14" ht="30" customHeight="1" x14ac:dyDescent="0.3">
      <c r="A52" s="8" t="s">
        <v>416</v>
      </c>
      <c r="B52" s="8" t="s">
        <v>413</v>
      </c>
      <c r="C52" s="8" t="s">
        <v>414</v>
      </c>
      <c r="D52" s="8" t="s">
        <v>80</v>
      </c>
      <c r="E52" s="14">
        <f>일위대가!F312</f>
        <v>5777</v>
      </c>
      <c r="F52" s="14">
        <f>일위대가!H312</f>
        <v>9433</v>
      </c>
      <c r="G52" s="14">
        <f>일위대가!J312</f>
        <v>565</v>
      </c>
      <c r="H52" s="14">
        <f t="shared" si="1"/>
        <v>15775</v>
      </c>
      <c r="I52" s="8" t="s">
        <v>415</v>
      </c>
      <c r="J52" s="8" t="s">
        <v>52</v>
      </c>
      <c r="K52" s="8" t="s">
        <v>52</v>
      </c>
      <c r="L52" s="8" t="s">
        <v>52</v>
      </c>
      <c r="M52" s="8" t="s">
        <v>52</v>
      </c>
      <c r="N52" s="2" t="s">
        <v>52</v>
      </c>
    </row>
    <row r="53" spans="1:14" ht="30" customHeight="1" x14ac:dyDescent="0.3">
      <c r="A53" s="8" t="s">
        <v>420</v>
      </c>
      <c r="B53" s="8" t="s">
        <v>413</v>
      </c>
      <c r="C53" s="8" t="s">
        <v>418</v>
      </c>
      <c r="D53" s="8" t="s">
        <v>80</v>
      </c>
      <c r="E53" s="14">
        <f>일위대가!F325</f>
        <v>6417</v>
      </c>
      <c r="F53" s="14">
        <f>일위대가!H325</f>
        <v>9433</v>
      </c>
      <c r="G53" s="14">
        <f>일위대가!J325</f>
        <v>565</v>
      </c>
      <c r="H53" s="14">
        <f t="shared" si="1"/>
        <v>16415</v>
      </c>
      <c r="I53" s="8" t="s">
        <v>419</v>
      </c>
      <c r="J53" s="8" t="s">
        <v>52</v>
      </c>
      <c r="K53" s="8" t="s">
        <v>52</v>
      </c>
      <c r="L53" s="8" t="s">
        <v>52</v>
      </c>
      <c r="M53" s="8" t="s">
        <v>52</v>
      </c>
      <c r="N53" s="2" t="s">
        <v>52</v>
      </c>
    </row>
    <row r="54" spans="1:14" ht="30" customHeight="1" x14ac:dyDescent="0.3">
      <c r="A54" s="8" t="s">
        <v>425</v>
      </c>
      <c r="B54" s="8" t="s">
        <v>422</v>
      </c>
      <c r="C54" s="8" t="s">
        <v>423</v>
      </c>
      <c r="D54" s="8" t="s">
        <v>196</v>
      </c>
      <c r="E54" s="14">
        <f>일위대가!F331</f>
        <v>2182</v>
      </c>
      <c r="F54" s="14">
        <f>일위대가!H331</f>
        <v>7218</v>
      </c>
      <c r="G54" s="14">
        <f>일위대가!J331</f>
        <v>288</v>
      </c>
      <c r="H54" s="14">
        <f t="shared" si="1"/>
        <v>9688</v>
      </c>
      <c r="I54" s="8" t="s">
        <v>424</v>
      </c>
      <c r="J54" s="8" t="s">
        <v>52</v>
      </c>
      <c r="K54" s="8" t="s">
        <v>52</v>
      </c>
      <c r="L54" s="8" t="s">
        <v>52</v>
      </c>
      <c r="M54" s="8" t="s">
        <v>52</v>
      </c>
      <c r="N54" s="2" t="s">
        <v>52</v>
      </c>
    </row>
    <row r="55" spans="1:14" ht="30" customHeight="1" x14ac:dyDescent="0.3">
      <c r="A55" s="8" t="s">
        <v>432</v>
      </c>
      <c r="B55" s="8" t="s">
        <v>429</v>
      </c>
      <c r="C55" s="8" t="s">
        <v>430</v>
      </c>
      <c r="D55" s="8" t="s">
        <v>80</v>
      </c>
      <c r="E55" s="14">
        <f>일위대가!F336</f>
        <v>818</v>
      </c>
      <c r="F55" s="14">
        <f>일위대가!H336</f>
        <v>15081</v>
      </c>
      <c r="G55" s="14">
        <f>일위대가!J336</f>
        <v>284</v>
      </c>
      <c r="H55" s="14">
        <f t="shared" si="1"/>
        <v>16183</v>
      </c>
      <c r="I55" s="8" t="s">
        <v>431</v>
      </c>
      <c r="J55" s="8" t="s">
        <v>52</v>
      </c>
      <c r="K55" s="8" t="s">
        <v>52</v>
      </c>
      <c r="L55" s="8" t="s">
        <v>52</v>
      </c>
      <c r="M55" s="8" t="s">
        <v>52</v>
      </c>
      <c r="N55" s="2" t="s">
        <v>52</v>
      </c>
    </row>
    <row r="56" spans="1:14" ht="30" customHeight="1" x14ac:dyDescent="0.3">
      <c r="A56" s="8" t="s">
        <v>436</v>
      </c>
      <c r="B56" s="8" t="s">
        <v>429</v>
      </c>
      <c r="C56" s="8" t="s">
        <v>434</v>
      </c>
      <c r="D56" s="8" t="s">
        <v>80</v>
      </c>
      <c r="E56" s="14">
        <f>일위대가!F341</f>
        <v>1000</v>
      </c>
      <c r="F56" s="14">
        <f>일위대가!H341</f>
        <v>21246</v>
      </c>
      <c r="G56" s="14">
        <f>일위대가!J341</f>
        <v>404</v>
      </c>
      <c r="H56" s="14">
        <f t="shared" si="1"/>
        <v>22650</v>
      </c>
      <c r="I56" s="8" t="s">
        <v>435</v>
      </c>
      <c r="J56" s="8" t="s">
        <v>52</v>
      </c>
      <c r="K56" s="8" t="s">
        <v>52</v>
      </c>
      <c r="L56" s="8" t="s">
        <v>52</v>
      </c>
      <c r="M56" s="8" t="s">
        <v>52</v>
      </c>
      <c r="N56" s="2" t="s">
        <v>52</v>
      </c>
    </row>
    <row r="57" spans="1:14" ht="30" customHeight="1" x14ac:dyDescent="0.3">
      <c r="A57" s="8" t="s">
        <v>441</v>
      </c>
      <c r="B57" s="8" t="s">
        <v>438</v>
      </c>
      <c r="C57" s="8" t="s">
        <v>439</v>
      </c>
      <c r="D57" s="8" t="s">
        <v>80</v>
      </c>
      <c r="E57" s="14">
        <f>일위대가!F346</f>
        <v>0</v>
      </c>
      <c r="F57" s="14">
        <f>일위대가!H346</f>
        <v>502</v>
      </c>
      <c r="G57" s="14">
        <f>일위대가!J346</f>
        <v>45</v>
      </c>
      <c r="H57" s="14">
        <f t="shared" si="1"/>
        <v>547</v>
      </c>
      <c r="I57" s="8" t="s">
        <v>440</v>
      </c>
      <c r="J57" s="8" t="s">
        <v>52</v>
      </c>
      <c r="K57" s="8" t="s">
        <v>52</v>
      </c>
      <c r="L57" s="8" t="s">
        <v>52</v>
      </c>
      <c r="M57" s="8" t="s">
        <v>52</v>
      </c>
      <c r="N57" s="2" t="s">
        <v>52</v>
      </c>
    </row>
    <row r="58" spans="1:14" ht="30" customHeight="1" x14ac:dyDescent="0.3">
      <c r="A58" s="8" t="s">
        <v>445</v>
      </c>
      <c r="B58" s="8" t="s">
        <v>443</v>
      </c>
      <c r="C58" s="8" t="s">
        <v>52</v>
      </c>
      <c r="D58" s="8" t="s">
        <v>196</v>
      </c>
      <c r="E58" s="14">
        <f>일위대가!F350</f>
        <v>491</v>
      </c>
      <c r="F58" s="14">
        <f>일위대가!H350</f>
        <v>3762</v>
      </c>
      <c r="G58" s="14">
        <f>일위대가!J350</f>
        <v>75</v>
      </c>
      <c r="H58" s="14">
        <f t="shared" si="1"/>
        <v>4328</v>
      </c>
      <c r="I58" s="8" t="s">
        <v>444</v>
      </c>
      <c r="J58" s="8" t="s">
        <v>52</v>
      </c>
      <c r="K58" s="8" t="s">
        <v>52</v>
      </c>
      <c r="L58" s="8" t="s">
        <v>52</v>
      </c>
      <c r="M58" s="8" t="s">
        <v>52</v>
      </c>
      <c r="N58" s="2" t="s">
        <v>52</v>
      </c>
    </row>
    <row r="59" spans="1:14" ht="30" customHeight="1" x14ac:dyDescent="0.3">
      <c r="A59" s="8" t="s">
        <v>474</v>
      </c>
      <c r="B59" s="8" t="s">
        <v>471</v>
      </c>
      <c r="C59" s="8" t="s">
        <v>472</v>
      </c>
      <c r="D59" s="8" t="s">
        <v>196</v>
      </c>
      <c r="E59" s="14">
        <f>일위대가!F354</f>
        <v>282</v>
      </c>
      <c r="F59" s="14">
        <f>일위대가!H354</f>
        <v>0</v>
      </c>
      <c r="G59" s="14">
        <f>일위대가!J354</f>
        <v>0</v>
      </c>
      <c r="H59" s="14">
        <f t="shared" si="1"/>
        <v>282</v>
      </c>
      <c r="I59" s="8" t="s">
        <v>473</v>
      </c>
      <c r="J59" s="8" t="s">
        <v>52</v>
      </c>
      <c r="K59" s="8" t="s">
        <v>52</v>
      </c>
      <c r="L59" s="8" t="s">
        <v>52</v>
      </c>
      <c r="M59" s="8" t="s">
        <v>52</v>
      </c>
      <c r="N59" s="2" t="s">
        <v>52</v>
      </c>
    </row>
    <row r="60" spans="1:14" ht="30" customHeight="1" x14ac:dyDescent="0.3">
      <c r="A60" s="8" t="s">
        <v>479</v>
      </c>
      <c r="B60" s="8" t="s">
        <v>476</v>
      </c>
      <c r="C60" s="8" t="s">
        <v>477</v>
      </c>
      <c r="D60" s="8" t="s">
        <v>69</v>
      </c>
      <c r="E60" s="14">
        <f>일위대가!F360</f>
        <v>453700</v>
      </c>
      <c r="F60" s="14">
        <f>일위대가!H360</f>
        <v>52643</v>
      </c>
      <c r="G60" s="14">
        <f>일위대가!J360</f>
        <v>552</v>
      </c>
      <c r="H60" s="14">
        <f t="shared" si="1"/>
        <v>506895</v>
      </c>
      <c r="I60" s="8" t="s">
        <v>478</v>
      </c>
      <c r="J60" s="8" t="s">
        <v>52</v>
      </c>
      <c r="K60" s="8" t="s">
        <v>52</v>
      </c>
      <c r="L60" s="8" t="s">
        <v>52</v>
      </c>
      <c r="M60" s="8" t="s">
        <v>52</v>
      </c>
      <c r="N60" s="2" t="s">
        <v>52</v>
      </c>
    </row>
    <row r="61" spans="1:14" ht="30" customHeight="1" x14ac:dyDescent="0.3">
      <c r="A61" s="8" t="s">
        <v>484</v>
      </c>
      <c r="B61" s="8" t="s">
        <v>481</v>
      </c>
      <c r="C61" s="8" t="s">
        <v>482</v>
      </c>
      <c r="D61" s="8" t="s">
        <v>80</v>
      </c>
      <c r="E61" s="14">
        <f>일위대가!F365</f>
        <v>67872</v>
      </c>
      <c r="F61" s="14">
        <f>일위대가!H365</f>
        <v>28247</v>
      </c>
      <c r="G61" s="14">
        <f>일위대가!J365</f>
        <v>0</v>
      </c>
      <c r="H61" s="14">
        <f t="shared" si="1"/>
        <v>96119</v>
      </c>
      <c r="I61" s="8" t="s">
        <v>483</v>
      </c>
      <c r="J61" s="8" t="s">
        <v>52</v>
      </c>
      <c r="K61" s="8" t="s">
        <v>52</v>
      </c>
      <c r="L61" s="8" t="s">
        <v>52</v>
      </c>
      <c r="M61" s="8" t="s">
        <v>52</v>
      </c>
      <c r="N61" s="2" t="s">
        <v>52</v>
      </c>
    </row>
    <row r="62" spans="1:14" ht="30" customHeight="1" x14ac:dyDescent="0.3">
      <c r="A62" s="8" t="s">
        <v>488</v>
      </c>
      <c r="B62" s="8" t="s">
        <v>481</v>
      </c>
      <c r="C62" s="8" t="s">
        <v>486</v>
      </c>
      <c r="D62" s="8" t="s">
        <v>80</v>
      </c>
      <c r="E62" s="14">
        <f>일위대가!F370</f>
        <v>66660</v>
      </c>
      <c r="F62" s="14">
        <f>일위대가!H370</f>
        <v>28247</v>
      </c>
      <c r="G62" s="14">
        <f>일위대가!J370</f>
        <v>0</v>
      </c>
      <c r="H62" s="14">
        <f t="shared" si="1"/>
        <v>94907</v>
      </c>
      <c r="I62" s="8" t="s">
        <v>487</v>
      </c>
      <c r="J62" s="8" t="s">
        <v>52</v>
      </c>
      <c r="K62" s="8" t="s">
        <v>52</v>
      </c>
      <c r="L62" s="8" t="s">
        <v>52</v>
      </c>
      <c r="M62" s="8" t="s">
        <v>52</v>
      </c>
      <c r="N62" s="2" t="s">
        <v>52</v>
      </c>
    </row>
    <row r="63" spans="1:14" ht="30" customHeight="1" x14ac:dyDescent="0.3">
      <c r="A63" s="8" t="s">
        <v>493</v>
      </c>
      <c r="B63" s="8" t="s">
        <v>490</v>
      </c>
      <c r="C63" s="8" t="s">
        <v>491</v>
      </c>
      <c r="D63" s="8" t="s">
        <v>69</v>
      </c>
      <c r="E63" s="14">
        <f>일위대가!F377</f>
        <v>1332800</v>
      </c>
      <c r="F63" s="14">
        <f>일위대가!H377</f>
        <v>622376</v>
      </c>
      <c r="G63" s="14">
        <f>일위대가!J377</f>
        <v>12447</v>
      </c>
      <c r="H63" s="14">
        <f t="shared" si="1"/>
        <v>1967623</v>
      </c>
      <c r="I63" s="8" t="s">
        <v>492</v>
      </c>
      <c r="J63" s="8" t="s">
        <v>52</v>
      </c>
      <c r="K63" s="8" t="s">
        <v>52</v>
      </c>
      <c r="L63" s="8" t="s">
        <v>52</v>
      </c>
      <c r="M63" s="8" t="s">
        <v>52</v>
      </c>
      <c r="N63" s="2" t="s">
        <v>52</v>
      </c>
    </row>
    <row r="64" spans="1:14" ht="30" customHeight="1" x14ac:dyDescent="0.3">
      <c r="A64" s="8" t="s">
        <v>498</v>
      </c>
      <c r="B64" s="8" t="s">
        <v>495</v>
      </c>
      <c r="C64" s="8" t="s">
        <v>496</v>
      </c>
      <c r="D64" s="8" t="s">
        <v>69</v>
      </c>
      <c r="E64" s="14">
        <v>0</v>
      </c>
      <c r="F64" s="14">
        <v>0</v>
      </c>
      <c r="G64" s="14">
        <v>0</v>
      </c>
      <c r="H64" s="14"/>
      <c r="I64" s="8" t="s">
        <v>497</v>
      </c>
      <c r="J64" s="8" t="s">
        <v>52</v>
      </c>
      <c r="K64" s="8" t="s">
        <v>52</v>
      </c>
      <c r="L64" s="8" t="s">
        <v>52</v>
      </c>
      <c r="M64" s="8" t="s">
        <v>52</v>
      </c>
      <c r="N64" s="2" t="s">
        <v>52</v>
      </c>
    </row>
    <row r="65" spans="1:14" ht="30" customHeight="1" x14ac:dyDescent="0.3">
      <c r="A65" s="8" t="s">
        <v>503</v>
      </c>
      <c r="B65" s="8" t="s">
        <v>500</v>
      </c>
      <c r="C65" s="8" t="s">
        <v>501</v>
      </c>
      <c r="D65" s="8" t="s">
        <v>69</v>
      </c>
      <c r="E65" s="14">
        <v>0</v>
      </c>
      <c r="F65" s="14">
        <v>0</v>
      </c>
      <c r="G65" s="14">
        <v>0</v>
      </c>
      <c r="H65" s="14"/>
      <c r="I65" s="8" t="s">
        <v>502</v>
      </c>
      <c r="J65" s="8" t="s">
        <v>52</v>
      </c>
      <c r="K65" s="8" t="s">
        <v>52</v>
      </c>
      <c r="L65" s="8" t="s">
        <v>52</v>
      </c>
      <c r="M65" s="8" t="s">
        <v>52</v>
      </c>
      <c r="N65" s="2" t="s">
        <v>52</v>
      </c>
    </row>
    <row r="66" spans="1:14" ht="30" customHeight="1" x14ac:dyDescent="0.3">
      <c r="A66" s="8" t="s">
        <v>508</v>
      </c>
      <c r="B66" s="8" t="s">
        <v>505</v>
      </c>
      <c r="C66" s="8" t="s">
        <v>506</v>
      </c>
      <c r="D66" s="8" t="s">
        <v>69</v>
      </c>
      <c r="E66" s="14">
        <f>일위대가!F387</f>
        <v>110310</v>
      </c>
      <c r="F66" s="14">
        <f>일위대가!H387</f>
        <v>0</v>
      </c>
      <c r="G66" s="14">
        <f>일위대가!J387</f>
        <v>0</v>
      </c>
      <c r="H66" s="14">
        <f t="shared" ref="H66:H97" si="2">E66+F66+G66</f>
        <v>110310</v>
      </c>
      <c r="I66" s="8" t="s">
        <v>507</v>
      </c>
      <c r="J66" s="8" t="s">
        <v>52</v>
      </c>
      <c r="K66" s="8" t="s">
        <v>52</v>
      </c>
      <c r="L66" s="8" t="s">
        <v>52</v>
      </c>
      <c r="M66" s="8" t="s">
        <v>52</v>
      </c>
      <c r="N66" s="2" t="s">
        <v>52</v>
      </c>
    </row>
    <row r="67" spans="1:14" ht="30" customHeight="1" x14ac:dyDescent="0.3">
      <c r="A67" s="8" t="s">
        <v>513</v>
      </c>
      <c r="B67" s="8" t="s">
        <v>510</v>
      </c>
      <c r="C67" s="8" t="s">
        <v>511</v>
      </c>
      <c r="D67" s="8" t="s">
        <v>69</v>
      </c>
      <c r="E67" s="14">
        <f>일위대가!F393</f>
        <v>56474</v>
      </c>
      <c r="F67" s="14">
        <f>일위대가!H393</f>
        <v>24507</v>
      </c>
      <c r="G67" s="14">
        <f>일위대가!J393</f>
        <v>776</v>
      </c>
      <c r="H67" s="14">
        <f t="shared" si="2"/>
        <v>81757</v>
      </c>
      <c r="I67" s="8" t="s">
        <v>512</v>
      </c>
      <c r="J67" s="8" t="s">
        <v>52</v>
      </c>
      <c r="K67" s="8" t="s">
        <v>52</v>
      </c>
      <c r="L67" s="8" t="s">
        <v>52</v>
      </c>
      <c r="M67" s="8" t="s">
        <v>52</v>
      </c>
      <c r="N67" s="2" t="s">
        <v>52</v>
      </c>
    </row>
    <row r="68" spans="1:14" ht="30" customHeight="1" x14ac:dyDescent="0.3">
      <c r="A68" s="8" t="s">
        <v>520</v>
      </c>
      <c r="B68" s="8" t="s">
        <v>517</v>
      </c>
      <c r="C68" s="8" t="s">
        <v>518</v>
      </c>
      <c r="D68" s="8" t="s">
        <v>80</v>
      </c>
      <c r="E68" s="14">
        <f>일위대가!F400</f>
        <v>941</v>
      </c>
      <c r="F68" s="14">
        <f>일위대가!H400</f>
        <v>2183</v>
      </c>
      <c r="G68" s="14">
        <f>일위대가!J400</f>
        <v>0</v>
      </c>
      <c r="H68" s="14">
        <f t="shared" si="2"/>
        <v>3124</v>
      </c>
      <c r="I68" s="8" t="s">
        <v>519</v>
      </c>
      <c r="J68" s="8" t="s">
        <v>52</v>
      </c>
      <c r="K68" s="8" t="s">
        <v>52</v>
      </c>
      <c r="L68" s="8" t="s">
        <v>52</v>
      </c>
      <c r="M68" s="8" t="s">
        <v>52</v>
      </c>
      <c r="N68" s="2" t="s">
        <v>52</v>
      </c>
    </row>
    <row r="69" spans="1:14" ht="30" customHeight="1" x14ac:dyDescent="0.3">
      <c r="A69" s="8" t="s">
        <v>525</v>
      </c>
      <c r="B69" s="8" t="s">
        <v>522</v>
      </c>
      <c r="C69" s="8" t="s">
        <v>523</v>
      </c>
      <c r="D69" s="8" t="s">
        <v>80</v>
      </c>
      <c r="E69" s="14">
        <f>일위대가!F406</f>
        <v>2057</v>
      </c>
      <c r="F69" s="14">
        <f>일위대가!H406</f>
        <v>18145</v>
      </c>
      <c r="G69" s="14">
        <f>일위대가!J406</f>
        <v>0</v>
      </c>
      <c r="H69" s="14">
        <f t="shared" si="2"/>
        <v>20202</v>
      </c>
      <c r="I69" s="8" t="s">
        <v>524</v>
      </c>
      <c r="J69" s="8" t="s">
        <v>52</v>
      </c>
      <c r="K69" s="8" t="s">
        <v>52</v>
      </c>
      <c r="L69" s="8" t="s">
        <v>52</v>
      </c>
      <c r="M69" s="8" t="s">
        <v>52</v>
      </c>
      <c r="N69" s="2" t="s">
        <v>52</v>
      </c>
    </row>
    <row r="70" spans="1:14" ht="30" customHeight="1" x14ac:dyDescent="0.3">
      <c r="A70" s="8" t="s">
        <v>529</v>
      </c>
      <c r="B70" s="8" t="s">
        <v>522</v>
      </c>
      <c r="C70" s="8" t="s">
        <v>527</v>
      </c>
      <c r="D70" s="8" t="s">
        <v>80</v>
      </c>
      <c r="E70" s="14">
        <f>일위대가!F412</f>
        <v>2344</v>
      </c>
      <c r="F70" s="14">
        <f>일위대가!H412</f>
        <v>24757</v>
      </c>
      <c r="G70" s="14">
        <f>일위대가!J412</f>
        <v>0</v>
      </c>
      <c r="H70" s="14">
        <f t="shared" si="2"/>
        <v>27101</v>
      </c>
      <c r="I70" s="8" t="s">
        <v>528</v>
      </c>
      <c r="J70" s="8" t="s">
        <v>52</v>
      </c>
      <c r="K70" s="8" t="s">
        <v>52</v>
      </c>
      <c r="L70" s="8" t="s">
        <v>52</v>
      </c>
      <c r="M70" s="8" t="s">
        <v>52</v>
      </c>
      <c r="N70" s="2" t="s">
        <v>52</v>
      </c>
    </row>
    <row r="71" spans="1:14" ht="30" customHeight="1" x14ac:dyDescent="0.3">
      <c r="A71" s="8" t="s">
        <v>534</v>
      </c>
      <c r="B71" s="8" t="s">
        <v>531</v>
      </c>
      <c r="C71" s="8" t="s">
        <v>532</v>
      </c>
      <c r="D71" s="8" t="s">
        <v>80</v>
      </c>
      <c r="E71" s="14">
        <f>일위대가!F418</f>
        <v>1346</v>
      </c>
      <c r="F71" s="14">
        <f>일위대가!H418</f>
        <v>7969</v>
      </c>
      <c r="G71" s="14">
        <f>일위대가!J418</f>
        <v>0</v>
      </c>
      <c r="H71" s="14">
        <f t="shared" si="2"/>
        <v>9315</v>
      </c>
      <c r="I71" s="8" t="s">
        <v>533</v>
      </c>
      <c r="J71" s="8" t="s">
        <v>52</v>
      </c>
      <c r="K71" s="8" t="s">
        <v>52</v>
      </c>
      <c r="L71" s="8" t="s">
        <v>52</v>
      </c>
      <c r="M71" s="8" t="s">
        <v>52</v>
      </c>
      <c r="N71" s="2" t="s">
        <v>52</v>
      </c>
    </row>
    <row r="72" spans="1:14" ht="30" customHeight="1" x14ac:dyDescent="0.3">
      <c r="A72" s="8" t="s">
        <v>538</v>
      </c>
      <c r="B72" s="8" t="s">
        <v>531</v>
      </c>
      <c r="C72" s="8" t="s">
        <v>536</v>
      </c>
      <c r="D72" s="8" t="s">
        <v>80</v>
      </c>
      <c r="E72" s="14">
        <f>일위대가!F424</f>
        <v>1633</v>
      </c>
      <c r="F72" s="14">
        <f>일위대가!H424</f>
        <v>14581</v>
      </c>
      <c r="G72" s="14">
        <f>일위대가!J424</f>
        <v>0</v>
      </c>
      <c r="H72" s="14">
        <f t="shared" si="2"/>
        <v>16214</v>
      </c>
      <c r="I72" s="8" t="s">
        <v>537</v>
      </c>
      <c r="J72" s="8" t="s">
        <v>52</v>
      </c>
      <c r="K72" s="8" t="s">
        <v>52</v>
      </c>
      <c r="L72" s="8" t="s">
        <v>52</v>
      </c>
      <c r="M72" s="8" t="s">
        <v>52</v>
      </c>
      <c r="N72" s="2" t="s">
        <v>52</v>
      </c>
    </row>
    <row r="73" spans="1:14" ht="30" customHeight="1" x14ac:dyDescent="0.3">
      <c r="A73" s="8" t="s">
        <v>542</v>
      </c>
      <c r="B73" s="8" t="s">
        <v>531</v>
      </c>
      <c r="C73" s="8" t="s">
        <v>540</v>
      </c>
      <c r="D73" s="8" t="s">
        <v>80</v>
      </c>
      <c r="E73" s="14">
        <f>일위대가!F430</f>
        <v>1346</v>
      </c>
      <c r="F73" s="14">
        <f>일위대가!H430</f>
        <v>9563</v>
      </c>
      <c r="G73" s="14">
        <f>일위대가!J430</f>
        <v>0</v>
      </c>
      <c r="H73" s="14">
        <f t="shared" si="2"/>
        <v>10909</v>
      </c>
      <c r="I73" s="8" t="s">
        <v>541</v>
      </c>
      <c r="J73" s="8" t="s">
        <v>52</v>
      </c>
      <c r="K73" s="8" t="s">
        <v>52</v>
      </c>
      <c r="L73" s="8" t="s">
        <v>52</v>
      </c>
      <c r="M73" s="8" t="s">
        <v>52</v>
      </c>
      <c r="N73" s="2" t="s">
        <v>52</v>
      </c>
    </row>
    <row r="74" spans="1:14" ht="30" customHeight="1" x14ac:dyDescent="0.3">
      <c r="A74" s="8" t="s">
        <v>546</v>
      </c>
      <c r="B74" s="8" t="s">
        <v>544</v>
      </c>
      <c r="C74" s="8" t="s">
        <v>381</v>
      </c>
      <c r="D74" s="8" t="s">
        <v>80</v>
      </c>
      <c r="E74" s="14">
        <f>일위대가!F436</f>
        <v>7332</v>
      </c>
      <c r="F74" s="14">
        <f>일위대가!H436</f>
        <v>11739</v>
      </c>
      <c r="G74" s="14">
        <f>일위대가!J436</f>
        <v>0</v>
      </c>
      <c r="H74" s="14">
        <f t="shared" si="2"/>
        <v>19071</v>
      </c>
      <c r="I74" s="8" t="s">
        <v>545</v>
      </c>
      <c r="J74" s="8" t="s">
        <v>52</v>
      </c>
      <c r="K74" s="8" t="s">
        <v>52</v>
      </c>
      <c r="L74" s="8" t="s">
        <v>52</v>
      </c>
      <c r="M74" s="8" t="s">
        <v>52</v>
      </c>
      <c r="N74" s="2" t="s">
        <v>52</v>
      </c>
    </row>
    <row r="75" spans="1:14" ht="30" customHeight="1" x14ac:dyDescent="0.3">
      <c r="A75" s="8" t="s">
        <v>550</v>
      </c>
      <c r="B75" s="8" t="s">
        <v>548</v>
      </c>
      <c r="C75" s="8" t="s">
        <v>381</v>
      </c>
      <c r="D75" s="8" t="s">
        <v>80</v>
      </c>
      <c r="E75" s="14">
        <f>일위대가!F442</f>
        <v>7332</v>
      </c>
      <c r="F75" s="14">
        <f>일위대가!H442</f>
        <v>11739</v>
      </c>
      <c r="G75" s="14">
        <f>일위대가!J442</f>
        <v>0</v>
      </c>
      <c r="H75" s="14">
        <f t="shared" si="2"/>
        <v>19071</v>
      </c>
      <c r="I75" s="8" t="s">
        <v>549</v>
      </c>
      <c r="J75" s="8" t="s">
        <v>52</v>
      </c>
      <c r="K75" s="8" t="s">
        <v>52</v>
      </c>
      <c r="L75" s="8" t="s">
        <v>52</v>
      </c>
      <c r="M75" s="8" t="s">
        <v>52</v>
      </c>
      <c r="N75" s="2" t="s">
        <v>52</v>
      </c>
    </row>
    <row r="76" spans="1:14" ht="30" customHeight="1" x14ac:dyDescent="0.3">
      <c r="A76" s="8" t="s">
        <v>554</v>
      </c>
      <c r="B76" s="8" t="s">
        <v>552</v>
      </c>
      <c r="C76" s="8" t="s">
        <v>381</v>
      </c>
      <c r="D76" s="8" t="s">
        <v>80</v>
      </c>
      <c r="E76" s="14">
        <f>일위대가!F448</f>
        <v>7332</v>
      </c>
      <c r="F76" s="14">
        <f>일위대가!H448</f>
        <v>11739</v>
      </c>
      <c r="G76" s="14">
        <f>일위대가!J448</f>
        <v>0</v>
      </c>
      <c r="H76" s="14">
        <f t="shared" si="2"/>
        <v>19071</v>
      </c>
      <c r="I76" s="8" t="s">
        <v>553</v>
      </c>
      <c r="J76" s="8" t="s">
        <v>52</v>
      </c>
      <c r="K76" s="8" t="s">
        <v>52</v>
      </c>
      <c r="L76" s="8" t="s">
        <v>52</v>
      </c>
      <c r="M76" s="8" t="s">
        <v>52</v>
      </c>
      <c r="N76" s="2" t="s">
        <v>52</v>
      </c>
    </row>
    <row r="77" spans="1:14" ht="30" customHeight="1" x14ac:dyDescent="0.3">
      <c r="A77" s="8" t="s">
        <v>558</v>
      </c>
      <c r="B77" s="8" t="s">
        <v>556</v>
      </c>
      <c r="C77" s="8" t="s">
        <v>381</v>
      </c>
      <c r="D77" s="8" t="s">
        <v>80</v>
      </c>
      <c r="E77" s="14">
        <f>일위대가!F454</f>
        <v>7332</v>
      </c>
      <c r="F77" s="14">
        <f>일위대가!H454</f>
        <v>11739</v>
      </c>
      <c r="G77" s="14">
        <f>일위대가!J454</f>
        <v>0</v>
      </c>
      <c r="H77" s="14">
        <f t="shared" si="2"/>
        <v>19071</v>
      </c>
      <c r="I77" s="8" t="s">
        <v>557</v>
      </c>
      <c r="J77" s="8" t="s">
        <v>52</v>
      </c>
      <c r="K77" s="8" t="s">
        <v>52</v>
      </c>
      <c r="L77" s="8" t="s">
        <v>52</v>
      </c>
      <c r="M77" s="8" t="s">
        <v>52</v>
      </c>
      <c r="N77" s="2" t="s">
        <v>52</v>
      </c>
    </row>
    <row r="78" spans="1:14" ht="30" customHeight="1" x14ac:dyDescent="0.3">
      <c r="A78" s="8" t="s">
        <v>562</v>
      </c>
      <c r="B78" s="8" t="s">
        <v>560</v>
      </c>
      <c r="C78" s="8" t="s">
        <v>381</v>
      </c>
      <c r="D78" s="8" t="s">
        <v>80</v>
      </c>
      <c r="E78" s="14">
        <f>일위대가!F460</f>
        <v>7070</v>
      </c>
      <c r="F78" s="14">
        <f>일위대가!H460</f>
        <v>14923</v>
      </c>
      <c r="G78" s="14">
        <f>일위대가!J460</f>
        <v>0</v>
      </c>
      <c r="H78" s="14">
        <f t="shared" si="2"/>
        <v>21993</v>
      </c>
      <c r="I78" s="8" t="s">
        <v>561</v>
      </c>
      <c r="J78" s="8" t="s">
        <v>52</v>
      </c>
      <c r="K78" s="8" t="s">
        <v>52</v>
      </c>
      <c r="L78" s="8" t="s">
        <v>52</v>
      </c>
      <c r="M78" s="8" t="s">
        <v>52</v>
      </c>
      <c r="N78" s="2" t="s">
        <v>52</v>
      </c>
    </row>
    <row r="79" spans="1:14" ht="30" customHeight="1" x14ac:dyDescent="0.3">
      <c r="A79" s="8" t="s">
        <v>648</v>
      </c>
      <c r="B79" s="8" t="s">
        <v>645</v>
      </c>
      <c r="C79" s="8" t="s">
        <v>646</v>
      </c>
      <c r="D79" s="8" t="s">
        <v>80</v>
      </c>
      <c r="E79" s="14">
        <f>일위대가!F468</f>
        <v>21526</v>
      </c>
      <c r="F79" s="14">
        <f>일위대가!H468</f>
        <v>5923</v>
      </c>
      <c r="G79" s="14">
        <f>일위대가!J468</f>
        <v>651</v>
      </c>
      <c r="H79" s="14">
        <f t="shared" si="2"/>
        <v>28100</v>
      </c>
      <c r="I79" s="8" t="s">
        <v>647</v>
      </c>
      <c r="J79" s="8" t="s">
        <v>52</v>
      </c>
      <c r="K79" s="8" t="s">
        <v>52</v>
      </c>
      <c r="L79" s="8" t="s">
        <v>52</v>
      </c>
      <c r="M79" s="8" t="s">
        <v>52</v>
      </c>
      <c r="N79" s="2" t="s">
        <v>52</v>
      </c>
    </row>
    <row r="80" spans="1:14" ht="30" customHeight="1" x14ac:dyDescent="0.3">
      <c r="A80" s="8" t="s">
        <v>653</v>
      </c>
      <c r="B80" s="8" t="s">
        <v>650</v>
      </c>
      <c r="C80" s="8" t="s">
        <v>651</v>
      </c>
      <c r="D80" s="8" t="s">
        <v>196</v>
      </c>
      <c r="E80" s="14">
        <f>일위대가!F474</f>
        <v>23680</v>
      </c>
      <c r="F80" s="14">
        <f>일위대가!H474</f>
        <v>14731</v>
      </c>
      <c r="G80" s="14">
        <f>일위대가!J474</f>
        <v>606</v>
      </c>
      <c r="H80" s="14">
        <f t="shared" si="2"/>
        <v>39017</v>
      </c>
      <c r="I80" s="8" t="s">
        <v>652</v>
      </c>
      <c r="J80" s="8" t="s">
        <v>52</v>
      </c>
      <c r="K80" s="8" t="s">
        <v>52</v>
      </c>
      <c r="L80" s="8" t="s">
        <v>52</v>
      </c>
      <c r="M80" s="8" t="s">
        <v>52</v>
      </c>
      <c r="N80" s="2" t="s">
        <v>52</v>
      </c>
    </row>
    <row r="81" spans="1:14" ht="30" customHeight="1" x14ac:dyDescent="0.3">
      <c r="A81" s="8" t="s">
        <v>657</v>
      </c>
      <c r="B81" s="8" t="s">
        <v>655</v>
      </c>
      <c r="C81" s="8" t="s">
        <v>651</v>
      </c>
      <c r="D81" s="8" t="s">
        <v>196</v>
      </c>
      <c r="E81" s="14">
        <f>일위대가!F479</f>
        <v>7300</v>
      </c>
      <c r="F81" s="14">
        <f>일위대가!H479</f>
        <v>14731</v>
      </c>
      <c r="G81" s="14">
        <f>일위대가!J479</f>
        <v>606</v>
      </c>
      <c r="H81" s="14">
        <f t="shared" si="2"/>
        <v>22637</v>
      </c>
      <c r="I81" s="8" t="s">
        <v>656</v>
      </c>
      <c r="J81" s="8" t="s">
        <v>52</v>
      </c>
      <c r="K81" s="8" t="s">
        <v>52</v>
      </c>
      <c r="L81" s="8" t="s">
        <v>52</v>
      </c>
      <c r="M81" s="8" t="s">
        <v>52</v>
      </c>
      <c r="N81" s="2" t="s">
        <v>52</v>
      </c>
    </row>
    <row r="82" spans="1:14" ht="30" customHeight="1" x14ac:dyDescent="0.3">
      <c r="A82" s="8" t="s">
        <v>662</v>
      </c>
      <c r="B82" s="8" t="s">
        <v>659</v>
      </c>
      <c r="C82" s="8" t="s">
        <v>660</v>
      </c>
      <c r="D82" s="8" t="s">
        <v>80</v>
      </c>
      <c r="E82" s="14">
        <f>일위대가!F485</f>
        <v>7166</v>
      </c>
      <c r="F82" s="14">
        <f>일위대가!H485</f>
        <v>4898</v>
      </c>
      <c r="G82" s="14">
        <f>일위대가!J485</f>
        <v>709</v>
      </c>
      <c r="H82" s="14">
        <f t="shared" si="2"/>
        <v>12773</v>
      </c>
      <c r="I82" s="8" t="s">
        <v>661</v>
      </c>
      <c r="J82" s="8" t="s">
        <v>52</v>
      </c>
      <c r="K82" s="8" t="s">
        <v>52</v>
      </c>
      <c r="L82" s="8" t="s">
        <v>52</v>
      </c>
      <c r="M82" s="8" t="s">
        <v>52</v>
      </c>
      <c r="N82" s="2" t="s">
        <v>52</v>
      </c>
    </row>
    <row r="83" spans="1:14" ht="30" customHeight="1" x14ac:dyDescent="0.3">
      <c r="A83" s="8" t="s">
        <v>667</v>
      </c>
      <c r="B83" s="8" t="s">
        <v>664</v>
      </c>
      <c r="C83" s="8" t="s">
        <v>665</v>
      </c>
      <c r="D83" s="8" t="s">
        <v>80</v>
      </c>
      <c r="E83" s="14">
        <f>일위대가!F491</f>
        <v>58967</v>
      </c>
      <c r="F83" s="14">
        <f>일위대가!H491</f>
        <v>833</v>
      </c>
      <c r="G83" s="14">
        <f>일위대가!J491</f>
        <v>250</v>
      </c>
      <c r="H83" s="14">
        <f t="shared" si="2"/>
        <v>60050</v>
      </c>
      <c r="I83" s="8" t="s">
        <v>666</v>
      </c>
      <c r="J83" s="8" t="s">
        <v>52</v>
      </c>
      <c r="K83" s="8" t="s">
        <v>52</v>
      </c>
      <c r="L83" s="8" t="s">
        <v>52</v>
      </c>
      <c r="M83" s="8" t="s">
        <v>52</v>
      </c>
      <c r="N83" s="2" t="s">
        <v>52</v>
      </c>
    </row>
    <row r="84" spans="1:14" ht="30" customHeight="1" x14ac:dyDescent="0.3">
      <c r="A84" s="8" t="s">
        <v>675</v>
      </c>
      <c r="B84" s="8" t="s">
        <v>671</v>
      </c>
      <c r="C84" s="8" t="s">
        <v>672</v>
      </c>
      <c r="D84" s="8" t="s">
        <v>673</v>
      </c>
      <c r="E84" s="14">
        <f>일위대가!F496</f>
        <v>450000</v>
      </c>
      <c r="F84" s="14">
        <f>일위대가!H496</f>
        <v>26200</v>
      </c>
      <c r="G84" s="14">
        <f>일위대가!J496</f>
        <v>0</v>
      </c>
      <c r="H84" s="14">
        <f t="shared" si="2"/>
        <v>476200</v>
      </c>
      <c r="I84" s="8" t="s">
        <v>674</v>
      </c>
      <c r="J84" s="8" t="s">
        <v>52</v>
      </c>
      <c r="K84" s="8" t="s">
        <v>52</v>
      </c>
      <c r="L84" s="8" t="s">
        <v>52</v>
      </c>
      <c r="M84" s="8" t="s">
        <v>52</v>
      </c>
      <c r="N84" s="2" t="s">
        <v>52</v>
      </c>
    </row>
    <row r="85" spans="1:14" ht="30" customHeight="1" x14ac:dyDescent="0.3">
      <c r="A85" s="8" t="s">
        <v>680</v>
      </c>
      <c r="B85" s="8" t="s">
        <v>677</v>
      </c>
      <c r="C85" s="8" t="s">
        <v>678</v>
      </c>
      <c r="D85" s="8" t="s">
        <v>673</v>
      </c>
      <c r="E85" s="14">
        <f>일위대가!F501</f>
        <v>150000</v>
      </c>
      <c r="F85" s="14">
        <f>일위대가!H501</f>
        <v>32650</v>
      </c>
      <c r="G85" s="14">
        <f>일위대가!J501</f>
        <v>0</v>
      </c>
      <c r="H85" s="14">
        <f t="shared" si="2"/>
        <v>182650</v>
      </c>
      <c r="I85" s="8" t="s">
        <v>679</v>
      </c>
      <c r="J85" s="8" t="s">
        <v>52</v>
      </c>
      <c r="K85" s="8" t="s">
        <v>52</v>
      </c>
      <c r="L85" s="8" t="s">
        <v>52</v>
      </c>
      <c r="M85" s="8" t="s">
        <v>52</v>
      </c>
      <c r="N85" s="2" t="s">
        <v>52</v>
      </c>
    </row>
    <row r="86" spans="1:14" ht="30" customHeight="1" x14ac:dyDescent="0.3">
      <c r="A86" s="8" t="s">
        <v>684</v>
      </c>
      <c r="B86" s="8" t="s">
        <v>682</v>
      </c>
      <c r="C86" s="8" t="s">
        <v>678</v>
      </c>
      <c r="D86" s="8" t="s">
        <v>673</v>
      </c>
      <c r="E86" s="14">
        <f>일위대가!F506</f>
        <v>130000</v>
      </c>
      <c r="F86" s="14">
        <f>일위대가!H506</f>
        <v>32650</v>
      </c>
      <c r="G86" s="14">
        <f>일위대가!J506</f>
        <v>0</v>
      </c>
      <c r="H86" s="14">
        <f t="shared" si="2"/>
        <v>162650</v>
      </c>
      <c r="I86" s="8" t="s">
        <v>683</v>
      </c>
      <c r="J86" s="8" t="s">
        <v>52</v>
      </c>
      <c r="K86" s="8" t="s">
        <v>52</v>
      </c>
      <c r="L86" s="8" t="s">
        <v>52</v>
      </c>
      <c r="M86" s="8" t="s">
        <v>52</v>
      </c>
      <c r="N86" s="2" t="s">
        <v>52</v>
      </c>
    </row>
    <row r="87" spans="1:14" ht="30" customHeight="1" x14ac:dyDescent="0.3">
      <c r="A87" s="8" t="s">
        <v>689</v>
      </c>
      <c r="B87" s="8" t="s">
        <v>686</v>
      </c>
      <c r="C87" s="8" t="s">
        <v>687</v>
      </c>
      <c r="D87" s="8" t="s">
        <v>673</v>
      </c>
      <c r="E87" s="14">
        <f>일위대가!F511</f>
        <v>220000</v>
      </c>
      <c r="F87" s="14">
        <f>일위대가!H511</f>
        <v>65703</v>
      </c>
      <c r="G87" s="14">
        <f>일위대가!J511</f>
        <v>0</v>
      </c>
      <c r="H87" s="14">
        <f t="shared" si="2"/>
        <v>285703</v>
      </c>
      <c r="I87" s="8" t="s">
        <v>688</v>
      </c>
      <c r="J87" s="8" t="s">
        <v>52</v>
      </c>
      <c r="K87" s="8" t="s">
        <v>52</v>
      </c>
      <c r="L87" s="8" t="s">
        <v>52</v>
      </c>
      <c r="M87" s="8" t="s">
        <v>52</v>
      </c>
      <c r="N87" s="2" t="s">
        <v>52</v>
      </c>
    </row>
    <row r="88" spans="1:14" ht="30" customHeight="1" x14ac:dyDescent="0.3">
      <c r="A88" s="8" t="s">
        <v>694</v>
      </c>
      <c r="B88" s="8" t="s">
        <v>691</v>
      </c>
      <c r="C88" s="8" t="s">
        <v>692</v>
      </c>
      <c r="D88" s="8" t="s">
        <v>673</v>
      </c>
      <c r="E88" s="14">
        <f>일위대가!F516</f>
        <v>160000</v>
      </c>
      <c r="F88" s="14">
        <f>일위대가!H516</f>
        <v>44138</v>
      </c>
      <c r="G88" s="14">
        <f>일위대가!J516</f>
        <v>0</v>
      </c>
      <c r="H88" s="14">
        <f t="shared" si="2"/>
        <v>204138</v>
      </c>
      <c r="I88" s="8" t="s">
        <v>693</v>
      </c>
      <c r="J88" s="8" t="s">
        <v>52</v>
      </c>
      <c r="K88" s="8" t="s">
        <v>52</v>
      </c>
      <c r="L88" s="8" t="s">
        <v>52</v>
      </c>
      <c r="M88" s="8" t="s">
        <v>52</v>
      </c>
      <c r="N88" s="2" t="s">
        <v>52</v>
      </c>
    </row>
    <row r="89" spans="1:14" ht="30" customHeight="1" x14ac:dyDescent="0.3">
      <c r="A89" s="8" t="s">
        <v>699</v>
      </c>
      <c r="B89" s="8" t="s">
        <v>696</v>
      </c>
      <c r="C89" s="8" t="s">
        <v>697</v>
      </c>
      <c r="D89" s="8" t="s">
        <v>673</v>
      </c>
      <c r="E89" s="14">
        <f>일위대가!F521</f>
        <v>10000</v>
      </c>
      <c r="F89" s="14">
        <f>일위대가!H521</f>
        <v>1551</v>
      </c>
      <c r="G89" s="14">
        <f>일위대가!J521</f>
        <v>0</v>
      </c>
      <c r="H89" s="14">
        <f t="shared" si="2"/>
        <v>11551</v>
      </c>
      <c r="I89" s="8" t="s">
        <v>698</v>
      </c>
      <c r="J89" s="8" t="s">
        <v>52</v>
      </c>
      <c r="K89" s="8" t="s">
        <v>52</v>
      </c>
      <c r="L89" s="8" t="s">
        <v>52</v>
      </c>
      <c r="M89" s="8" t="s">
        <v>52</v>
      </c>
      <c r="N89" s="2" t="s">
        <v>52</v>
      </c>
    </row>
    <row r="90" spans="1:14" ht="30" customHeight="1" x14ac:dyDescent="0.3">
      <c r="A90" s="8" t="s">
        <v>704</v>
      </c>
      <c r="B90" s="8" t="s">
        <v>701</v>
      </c>
      <c r="C90" s="8" t="s">
        <v>702</v>
      </c>
      <c r="D90" s="8" t="s">
        <v>673</v>
      </c>
      <c r="E90" s="14">
        <f>일위대가!F526</f>
        <v>1500</v>
      </c>
      <c r="F90" s="14">
        <f>일위대가!H526</f>
        <v>1551</v>
      </c>
      <c r="G90" s="14">
        <f>일위대가!J526</f>
        <v>0</v>
      </c>
      <c r="H90" s="14">
        <f t="shared" si="2"/>
        <v>3051</v>
      </c>
      <c r="I90" s="8" t="s">
        <v>703</v>
      </c>
      <c r="J90" s="8" t="s">
        <v>52</v>
      </c>
      <c r="K90" s="8" t="s">
        <v>52</v>
      </c>
      <c r="L90" s="8" t="s">
        <v>52</v>
      </c>
      <c r="M90" s="8" t="s">
        <v>52</v>
      </c>
      <c r="N90" s="2" t="s">
        <v>52</v>
      </c>
    </row>
    <row r="91" spans="1:14" ht="30" customHeight="1" x14ac:dyDescent="0.3">
      <c r="A91" s="8" t="s">
        <v>708</v>
      </c>
      <c r="B91" s="8" t="s">
        <v>706</v>
      </c>
      <c r="C91" s="8" t="s">
        <v>702</v>
      </c>
      <c r="D91" s="8" t="s">
        <v>673</v>
      </c>
      <c r="E91" s="14">
        <f>일위대가!F531</f>
        <v>1800</v>
      </c>
      <c r="F91" s="14">
        <f>일위대가!H531</f>
        <v>1551</v>
      </c>
      <c r="G91" s="14">
        <f>일위대가!J531</f>
        <v>0</v>
      </c>
      <c r="H91" s="14">
        <f t="shared" si="2"/>
        <v>3351</v>
      </c>
      <c r="I91" s="8" t="s">
        <v>707</v>
      </c>
      <c r="J91" s="8" t="s">
        <v>52</v>
      </c>
      <c r="K91" s="8" t="s">
        <v>52</v>
      </c>
      <c r="L91" s="8" t="s">
        <v>52</v>
      </c>
      <c r="M91" s="8" t="s">
        <v>52</v>
      </c>
      <c r="N91" s="2" t="s">
        <v>52</v>
      </c>
    </row>
    <row r="92" spans="1:14" ht="30" customHeight="1" x14ac:dyDescent="0.3">
      <c r="A92" s="8" t="s">
        <v>712</v>
      </c>
      <c r="B92" s="8" t="s">
        <v>710</v>
      </c>
      <c r="C92" s="8" t="s">
        <v>702</v>
      </c>
      <c r="D92" s="8" t="s">
        <v>673</v>
      </c>
      <c r="E92" s="14">
        <f>일위대가!F536</f>
        <v>1950</v>
      </c>
      <c r="F92" s="14">
        <f>일위대가!H536</f>
        <v>1551</v>
      </c>
      <c r="G92" s="14">
        <f>일위대가!J536</f>
        <v>0</v>
      </c>
      <c r="H92" s="14">
        <f t="shared" si="2"/>
        <v>3501</v>
      </c>
      <c r="I92" s="8" t="s">
        <v>711</v>
      </c>
      <c r="J92" s="8" t="s">
        <v>52</v>
      </c>
      <c r="K92" s="8" t="s">
        <v>52</v>
      </c>
      <c r="L92" s="8" t="s">
        <v>52</v>
      </c>
      <c r="M92" s="8" t="s">
        <v>52</v>
      </c>
      <c r="N92" s="2" t="s">
        <v>52</v>
      </c>
    </row>
    <row r="93" spans="1:14" ht="30" customHeight="1" x14ac:dyDescent="0.3">
      <c r="A93" s="8" t="s">
        <v>717</v>
      </c>
      <c r="B93" s="8" t="s">
        <v>714</v>
      </c>
      <c r="C93" s="8" t="s">
        <v>715</v>
      </c>
      <c r="D93" s="8" t="s">
        <v>80</v>
      </c>
      <c r="E93" s="14">
        <f>일위대가!F541</f>
        <v>3800</v>
      </c>
      <c r="F93" s="14">
        <f>일위대가!H541</f>
        <v>4131</v>
      </c>
      <c r="G93" s="14">
        <f>일위대가!J541</f>
        <v>0</v>
      </c>
      <c r="H93" s="14">
        <f t="shared" si="2"/>
        <v>7931</v>
      </c>
      <c r="I93" s="8" t="s">
        <v>716</v>
      </c>
      <c r="J93" s="8" t="s">
        <v>52</v>
      </c>
      <c r="K93" s="8" t="s">
        <v>52</v>
      </c>
      <c r="L93" s="8" t="s">
        <v>52</v>
      </c>
      <c r="M93" s="8" t="s">
        <v>52</v>
      </c>
      <c r="N93" s="2" t="s">
        <v>52</v>
      </c>
    </row>
    <row r="94" spans="1:14" ht="30" customHeight="1" x14ac:dyDescent="0.3">
      <c r="A94" s="8" t="s">
        <v>724</v>
      </c>
      <c r="B94" s="8" t="s">
        <v>721</v>
      </c>
      <c r="C94" s="8" t="s">
        <v>722</v>
      </c>
      <c r="D94" s="8" t="s">
        <v>80</v>
      </c>
      <c r="E94" s="14">
        <f>일위대가!F546</f>
        <v>0</v>
      </c>
      <c r="F94" s="14">
        <f>일위대가!H546</f>
        <v>17977</v>
      </c>
      <c r="G94" s="14">
        <f>일위대가!J546</f>
        <v>351</v>
      </c>
      <c r="H94" s="14">
        <f t="shared" si="2"/>
        <v>18328</v>
      </c>
      <c r="I94" s="8" t="s">
        <v>723</v>
      </c>
      <c r="J94" s="8" t="s">
        <v>52</v>
      </c>
      <c r="K94" s="8" t="s">
        <v>52</v>
      </c>
      <c r="L94" s="8" t="s">
        <v>52</v>
      </c>
      <c r="M94" s="8" t="s">
        <v>52</v>
      </c>
      <c r="N94" s="2" t="s">
        <v>52</v>
      </c>
    </row>
    <row r="95" spans="1:14" ht="30" customHeight="1" x14ac:dyDescent="0.3">
      <c r="A95" s="8" t="s">
        <v>728</v>
      </c>
      <c r="B95" s="8" t="s">
        <v>726</v>
      </c>
      <c r="C95" s="8" t="s">
        <v>722</v>
      </c>
      <c r="D95" s="8" t="s">
        <v>80</v>
      </c>
      <c r="E95" s="14">
        <f>일위대가!F551</f>
        <v>0</v>
      </c>
      <c r="F95" s="14">
        <f>일위대가!H551</f>
        <v>17977</v>
      </c>
      <c r="G95" s="14">
        <f>일위대가!J551</f>
        <v>351</v>
      </c>
      <c r="H95" s="14">
        <f t="shared" si="2"/>
        <v>18328</v>
      </c>
      <c r="I95" s="8" t="s">
        <v>727</v>
      </c>
      <c r="J95" s="8" t="s">
        <v>52</v>
      </c>
      <c r="K95" s="8" t="s">
        <v>52</v>
      </c>
      <c r="L95" s="8" t="s">
        <v>52</v>
      </c>
      <c r="M95" s="8" t="s">
        <v>52</v>
      </c>
      <c r="N95" s="2" t="s">
        <v>52</v>
      </c>
    </row>
    <row r="96" spans="1:14" ht="30" customHeight="1" x14ac:dyDescent="0.3">
      <c r="A96" s="8" t="s">
        <v>732</v>
      </c>
      <c r="B96" s="8" t="s">
        <v>730</v>
      </c>
      <c r="C96" s="8" t="s">
        <v>722</v>
      </c>
      <c r="D96" s="8" t="s">
        <v>80</v>
      </c>
      <c r="E96" s="14">
        <f>일위대가!F556</f>
        <v>0</v>
      </c>
      <c r="F96" s="14">
        <f>일위대가!H556</f>
        <v>10267</v>
      </c>
      <c r="G96" s="14">
        <f>일위대가!J556</f>
        <v>0</v>
      </c>
      <c r="H96" s="14">
        <f t="shared" si="2"/>
        <v>10267</v>
      </c>
      <c r="I96" s="8" t="s">
        <v>731</v>
      </c>
      <c r="J96" s="8" t="s">
        <v>52</v>
      </c>
      <c r="K96" s="8" t="s">
        <v>52</v>
      </c>
      <c r="L96" s="8" t="s">
        <v>52</v>
      </c>
      <c r="M96" s="8" t="s">
        <v>52</v>
      </c>
      <c r="N96" s="2" t="s">
        <v>52</v>
      </c>
    </row>
    <row r="97" spans="1:14" ht="30" customHeight="1" x14ac:dyDescent="0.3">
      <c r="A97" s="8" t="s">
        <v>738</v>
      </c>
      <c r="B97" s="8" t="s">
        <v>734</v>
      </c>
      <c r="C97" s="8" t="s">
        <v>735</v>
      </c>
      <c r="D97" s="8" t="s">
        <v>736</v>
      </c>
      <c r="E97" s="14">
        <f>일위대가!F562</f>
        <v>828</v>
      </c>
      <c r="F97" s="14">
        <f>일위대가!H562</f>
        <v>16572</v>
      </c>
      <c r="G97" s="14">
        <f>일위대가!J562</f>
        <v>0</v>
      </c>
      <c r="H97" s="14">
        <f t="shared" si="2"/>
        <v>17400</v>
      </c>
      <c r="I97" s="8" t="s">
        <v>737</v>
      </c>
      <c r="J97" s="8" t="s">
        <v>52</v>
      </c>
      <c r="K97" s="8" t="s">
        <v>52</v>
      </c>
      <c r="L97" s="8" t="s">
        <v>52</v>
      </c>
      <c r="M97" s="8" t="s">
        <v>52</v>
      </c>
      <c r="N97" s="2" t="s">
        <v>52</v>
      </c>
    </row>
    <row r="98" spans="1:14" ht="30" customHeight="1" x14ac:dyDescent="0.3">
      <c r="A98" s="8" t="s">
        <v>742</v>
      </c>
      <c r="B98" s="8" t="s">
        <v>740</v>
      </c>
      <c r="C98" s="8" t="s">
        <v>52</v>
      </c>
      <c r="D98" s="8" t="s">
        <v>80</v>
      </c>
      <c r="E98" s="14">
        <f>일위대가!F568</f>
        <v>2324</v>
      </c>
      <c r="F98" s="14">
        <f>일위대가!H568</f>
        <v>9003</v>
      </c>
      <c r="G98" s="14">
        <f>일위대가!J568</f>
        <v>459</v>
      </c>
      <c r="H98" s="14">
        <f t="shared" ref="H98:H129" si="3">E98+F98+G98</f>
        <v>11786</v>
      </c>
      <c r="I98" s="8" t="s">
        <v>741</v>
      </c>
      <c r="J98" s="8" t="s">
        <v>52</v>
      </c>
      <c r="K98" s="8" t="s">
        <v>52</v>
      </c>
      <c r="L98" s="8" t="s">
        <v>52</v>
      </c>
      <c r="M98" s="8" t="s">
        <v>52</v>
      </c>
      <c r="N98" s="2" t="s">
        <v>52</v>
      </c>
    </row>
    <row r="99" spans="1:14" ht="30" customHeight="1" x14ac:dyDescent="0.3">
      <c r="A99" s="8" t="s">
        <v>746</v>
      </c>
      <c r="B99" s="8" t="s">
        <v>744</v>
      </c>
      <c r="C99" s="8" t="s">
        <v>52</v>
      </c>
      <c r="D99" s="8" t="s">
        <v>196</v>
      </c>
      <c r="E99" s="14">
        <f>일위대가!F575</f>
        <v>360</v>
      </c>
      <c r="F99" s="14">
        <f>일위대가!H575</f>
        <v>2128</v>
      </c>
      <c r="G99" s="14">
        <f>일위대가!J575</f>
        <v>68</v>
      </c>
      <c r="H99" s="14">
        <f t="shared" si="3"/>
        <v>2556</v>
      </c>
      <c r="I99" s="8" t="s">
        <v>745</v>
      </c>
      <c r="J99" s="8" t="s">
        <v>52</v>
      </c>
      <c r="K99" s="8" t="s">
        <v>52</v>
      </c>
      <c r="L99" s="8" t="s">
        <v>52</v>
      </c>
      <c r="M99" s="8" t="s">
        <v>52</v>
      </c>
      <c r="N99" s="2" t="s">
        <v>52</v>
      </c>
    </row>
    <row r="100" spans="1:14" ht="30" customHeight="1" x14ac:dyDescent="0.3">
      <c r="A100" s="8" t="s">
        <v>751</v>
      </c>
      <c r="B100" s="8" t="s">
        <v>748</v>
      </c>
      <c r="C100" s="8" t="s">
        <v>749</v>
      </c>
      <c r="D100" s="8" t="s">
        <v>104</v>
      </c>
      <c r="E100" s="14">
        <f>일위대가!F583</f>
        <v>5922</v>
      </c>
      <c r="F100" s="14">
        <f>일위대가!H583</f>
        <v>173107</v>
      </c>
      <c r="G100" s="14">
        <f>일위대가!J583</f>
        <v>1513</v>
      </c>
      <c r="H100" s="14">
        <f t="shared" si="3"/>
        <v>180542</v>
      </c>
      <c r="I100" s="8" t="s">
        <v>750</v>
      </c>
      <c r="J100" s="8" t="s">
        <v>52</v>
      </c>
      <c r="K100" s="8" t="s">
        <v>52</v>
      </c>
      <c r="L100" s="8" t="s">
        <v>52</v>
      </c>
      <c r="M100" s="8" t="s">
        <v>52</v>
      </c>
      <c r="N100" s="2" t="s">
        <v>52</v>
      </c>
    </row>
    <row r="101" spans="1:14" ht="30" customHeight="1" x14ac:dyDescent="0.3">
      <c r="A101" s="8" t="s">
        <v>755</v>
      </c>
      <c r="B101" s="8" t="s">
        <v>753</v>
      </c>
      <c r="C101" s="8" t="s">
        <v>381</v>
      </c>
      <c r="D101" s="8" t="s">
        <v>80</v>
      </c>
      <c r="E101" s="14">
        <f>일위대가!F587</f>
        <v>0</v>
      </c>
      <c r="F101" s="14">
        <f>일위대가!H587</f>
        <v>4232</v>
      </c>
      <c r="G101" s="14">
        <f>일위대가!J587</f>
        <v>0</v>
      </c>
      <c r="H101" s="14">
        <f t="shared" si="3"/>
        <v>4232</v>
      </c>
      <c r="I101" s="8" t="s">
        <v>754</v>
      </c>
      <c r="J101" s="8" t="s">
        <v>52</v>
      </c>
      <c r="K101" s="8" t="s">
        <v>52</v>
      </c>
      <c r="L101" s="8" t="s">
        <v>52</v>
      </c>
      <c r="M101" s="8" t="s">
        <v>52</v>
      </c>
      <c r="N101" s="2" t="s">
        <v>52</v>
      </c>
    </row>
    <row r="102" spans="1:14" ht="30" customHeight="1" x14ac:dyDescent="0.3">
      <c r="A102" s="8" t="s">
        <v>759</v>
      </c>
      <c r="B102" s="8" t="s">
        <v>757</v>
      </c>
      <c r="C102" s="8" t="s">
        <v>381</v>
      </c>
      <c r="D102" s="8" t="s">
        <v>80</v>
      </c>
      <c r="E102" s="14">
        <f>일위대가!F591</f>
        <v>0</v>
      </c>
      <c r="F102" s="14">
        <f>일위대가!H591</f>
        <v>16931</v>
      </c>
      <c r="G102" s="14">
        <f>일위대가!J591</f>
        <v>0</v>
      </c>
      <c r="H102" s="14">
        <f t="shared" si="3"/>
        <v>16931</v>
      </c>
      <c r="I102" s="8" t="s">
        <v>758</v>
      </c>
      <c r="J102" s="8" t="s">
        <v>52</v>
      </c>
      <c r="K102" s="8" t="s">
        <v>52</v>
      </c>
      <c r="L102" s="8" t="s">
        <v>52</v>
      </c>
      <c r="M102" s="8" t="s">
        <v>52</v>
      </c>
      <c r="N102" s="2" t="s">
        <v>52</v>
      </c>
    </row>
    <row r="103" spans="1:14" ht="30" customHeight="1" x14ac:dyDescent="0.3">
      <c r="A103" s="8" t="s">
        <v>763</v>
      </c>
      <c r="B103" s="8" t="s">
        <v>761</v>
      </c>
      <c r="C103" s="8" t="s">
        <v>52</v>
      </c>
      <c r="D103" s="8" t="s">
        <v>196</v>
      </c>
      <c r="E103" s="14">
        <f>일위대가!F595</f>
        <v>0</v>
      </c>
      <c r="F103" s="14">
        <f>일위대가!H595</f>
        <v>4232</v>
      </c>
      <c r="G103" s="14">
        <f>일위대가!J595</f>
        <v>0</v>
      </c>
      <c r="H103" s="14">
        <f t="shared" si="3"/>
        <v>4232</v>
      </c>
      <c r="I103" s="8" t="s">
        <v>762</v>
      </c>
      <c r="J103" s="8" t="s">
        <v>52</v>
      </c>
      <c r="K103" s="8" t="s">
        <v>52</v>
      </c>
      <c r="L103" s="8" t="s">
        <v>52</v>
      </c>
      <c r="M103" s="8" t="s">
        <v>52</v>
      </c>
      <c r="N103" s="2" t="s">
        <v>52</v>
      </c>
    </row>
    <row r="104" spans="1:14" ht="30" customHeight="1" x14ac:dyDescent="0.3">
      <c r="A104" s="8" t="s">
        <v>902</v>
      </c>
      <c r="B104" s="8" t="s">
        <v>59</v>
      </c>
      <c r="C104" s="8" t="s">
        <v>900</v>
      </c>
      <c r="D104" s="8" t="s">
        <v>61</v>
      </c>
      <c r="E104" s="14">
        <f>일위대가!F600</f>
        <v>0</v>
      </c>
      <c r="F104" s="14">
        <f>일위대가!H600</f>
        <v>81747</v>
      </c>
      <c r="G104" s="14">
        <f>일위대가!J600</f>
        <v>0</v>
      </c>
      <c r="H104" s="14">
        <f t="shared" si="3"/>
        <v>81747</v>
      </c>
      <c r="I104" s="8" t="s">
        <v>901</v>
      </c>
      <c r="J104" s="8" t="s">
        <v>52</v>
      </c>
      <c r="K104" s="8" t="s">
        <v>52</v>
      </c>
      <c r="L104" s="8" t="s">
        <v>52</v>
      </c>
      <c r="M104" s="8" t="s">
        <v>52</v>
      </c>
      <c r="N104" s="2" t="s">
        <v>52</v>
      </c>
    </row>
    <row r="105" spans="1:14" ht="30" customHeight="1" x14ac:dyDescent="0.3">
      <c r="A105" s="8" t="s">
        <v>928</v>
      </c>
      <c r="B105" s="8" t="s">
        <v>925</v>
      </c>
      <c r="C105" s="8" t="s">
        <v>926</v>
      </c>
      <c r="D105" s="8" t="s">
        <v>927</v>
      </c>
      <c r="E105" s="14">
        <f>일위대가!F607</f>
        <v>0</v>
      </c>
      <c r="F105" s="14">
        <f>일위대가!H607</f>
        <v>0</v>
      </c>
      <c r="G105" s="14">
        <f>일위대가!J607</f>
        <v>175313</v>
      </c>
      <c r="H105" s="14">
        <f t="shared" si="3"/>
        <v>175313</v>
      </c>
      <c r="I105" s="8" t="s">
        <v>1826</v>
      </c>
      <c r="J105" s="8" t="s">
        <v>52</v>
      </c>
      <c r="K105" s="8" t="s">
        <v>52</v>
      </c>
      <c r="L105" s="8" t="s">
        <v>52</v>
      </c>
      <c r="M105" s="8" t="s">
        <v>52</v>
      </c>
      <c r="N105" s="2" t="s">
        <v>52</v>
      </c>
    </row>
    <row r="106" spans="1:14" ht="30" customHeight="1" x14ac:dyDescent="0.3">
      <c r="A106" s="8" t="s">
        <v>931</v>
      </c>
      <c r="B106" s="8" t="s">
        <v>930</v>
      </c>
      <c r="C106" s="8" t="s">
        <v>926</v>
      </c>
      <c r="D106" s="8" t="s">
        <v>927</v>
      </c>
      <c r="E106" s="14">
        <f>일위대가!F614</f>
        <v>0</v>
      </c>
      <c r="F106" s="14">
        <f>일위대가!H614</f>
        <v>0</v>
      </c>
      <c r="G106" s="14">
        <f>일위대가!J614</f>
        <v>175313</v>
      </c>
      <c r="H106" s="14">
        <f t="shared" si="3"/>
        <v>175313</v>
      </c>
      <c r="I106" s="8" t="s">
        <v>1835</v>
      </c>
      <c r="J106" s="8" t="s">
        <v>52</v>
      </c>
      <c r="K106" s="8" t="s">
        <v>52</v>
      </c>
      <c r="L106" s="8" t="s">
        <v>52</v>
      </c>
      <c r="M106" s="8" t="s">
        <v>52</v>
      </c>
      <c r="N106" s="2" t="s">
        <v>52</v>
      </c>
    </row>
    <row r="107" spans="1:14" ht="30" customHeight="1" x14ac:dyDescent="0.3">
      <c r="A107" s="8" t="s">
        <v>1831</v>
      </c>
      <c r="B107" s="8" t="s">
        <v>1829</v>
      </c>
      <c r="C107" s="8" t="s">
        <v>1830</v>
      </c>
      <c r="D107" s="8" t="s">
        <v>955</v>
      </c>
      <c r="E107" s="14">
        <f>일위대가!F621</f>
        <v>6482</v>
      </c>
      <c r="F107" s="14">
        <f>일위대가!H621</f>
        <v>44299</v>
      </c>
      <c r="G107" s="14">
        <f>일위대가!J621</f>
        <v>28219</v>
      </c>
      <c r="H107" s="14">
        <f t="shared" si="3"/>
        <v>79000</v>
      </c>
      <c r="I107" s="8" t="s">
        <v>1841</v>
      </c>
      <c r="J107" s="8" t="s">
        <v>52</v>
      </c>
      <c r="K107" s="8" t="s">
        <v>1842</v>
      </c>
      <c r="L107" s="8" t="s">
        <v>52</v>
      </c>
      <c r="M107" s="8" t="s">
        <v>52</v>
      </c>
      <c r="N107" s="2" t="s">
        <v>64</v>
      </c>
    </row>
    <row r="108" spans="1:14" ht="30" customHeight="1" x14ac:dyDescent="0.3">
      <c r="A108" s="8" t="s">
        <v>944</v>
      </c>
      <c r="B108" s="8" t="s">
        <v>941</v>
      </c>
      <c r="C108" s="8" t="s">
        <v>942</v>
      </c>
      <c r="D108" s="8" t="s">
        <v>80</v>
      </c>
      <c r="E108" s="14">
        <f>일위대가!F625</f>
        <v>0</v>
      </c>
      <c r="F108" s="14">
        <f>일위대가!H625</f>
        <v>1123</v>
      </c>
      <c r="G108" s="14">
        <f>일위대가!J625</f>
        <v>0</v>
      </c>
      <c r="H108" s="14">
        <f t="shared" si="3"/>
        <v>1123</v>
      </c>
      <c r="I108" s="8" t="s">
        <v>943</v>
      </c>
      <c r="J108" s="8" t="s">
        <v>52</v>
      </c>
      <c r="K108" s="8" t="s">
        <v>52</v>
      </c>
      <c r="L108" s="8" t="s">
        <v>52</v>
      </c>
      <c r="M108" s="8" t="s">
        <v>52</v>
      </c>
      <c r="N108" s="2" t="s">
        <v>52</v>
      </c>
    </row>
    <row r="109" spans="1:14" ht="30" customHeight="1" x14ac:dyDescent="0.3">
      <c r="A109" s="8" t="s">
        <v>957</v>
      </c>
      <c r="B109" s="8" t="s">
        <v>953</v>
      </c>
      <c r="C109" s="8" t="s">
        <v>954</v>
      </c>
      <c r="D109" s="8" t="s">
        <v>955</v>
      </c>
      <c r="E109" s="14">
        <f>일위대가!F632</f>
        <v>17368</v>
      </c>
      <c r="F109" s="14">
        <f>일위대가!H632</f>
        <v>44299</v>
      </c>
      <c r="G109" s="14">
        <f>일위대가!J632</f>
        <v>21780</v>
      </c>
      <c r="H109" s="14">
        <f t="shared" si="3"/>
        <v>83447</v>
      </c>
      <c r="I109" s="8" t="s">
        <v>956</v>
      </c>
      <c r="J109" s="8" t="s">
        <v>52</v>
      </c>
      <c r="K109" s="8" t="s">
        <v>1842</v>
      </c>
      <c r="L109" s="8" t="s">
        <v>52</v>
      </c>
      <c r="M109" s="8" t="s">
        <v>52</v>
      </c>
      <c r="N109" s="2" t="s">
        <v>64</v>
      </c>
    </row>
    <row r="110" spans="1:14" ht="30" customHeight="1" x14ac:dyDescent="0.3">
      <c r="A110" s="8" t="s">
        <v>962</v>
      </c>
      <c r="B110" s="8" t="s">
        <v>959</v>
      </c>
      <c r="C110" s="8" t="s">
        <v>960</v>
      </c>
      <c r="D110" s="8" t="s">
        <v>955</v>
      </c>
      <c r="E110" s="14">
        <f>일위대가!F639</f>
        <v>3050</v>
      </c>
      <c r="F110" s="14">
        <f>일위대가!H639</f>
        <v>28571</v>
      </c>
      <c r="G110" s="14">
        <f>일위대가!J639</f>
        <v>1712</v>
      </c>
      <c r="H110" s="14">
        <f t="shared" si="3"/>
        <v>33333</v>
      </c>
      <c r="I110" s="8" t="s">
        <v>961</v>
      </c>
      <c r="J110" s="8" t="s">
        <v>52</v>
      </c>
      <c r="K110" s="8" t="s">
        <v>1842</v>
      </c>
      <c r="L110" s="8" t="s">
        <v>52</v>
      </c>
      <c r="M110" s="8" t="s">
        <v>52</v>
      </c>
      <c r="N110" s="2" t="s">
        <v>64</v>
      </c>
    </row>
    <row r="111" spans="1:14" ht="30" customHeight="1" x14ac:dyDescent="0.3">
      <c r="A111" s="8" t="s">
        <v>1874</v>
      </c>
      <c r="B111" s="8" t="s">
        <v>1875</v>
      </c>
      <c r="C111" s="8" t="s">
        <v>1876</v>
      </c>
      <c r="D111" s="8" t="s">
        <v>955</v>
      </c>
      <c r="E111" s="14">
        <f>일위대가!F646</f>
        <v>26928</v>
      </c>
      <c r="F111" s="14">
        <f>일위대가!H646</f>
        <v>44299</v>
      </c>
      <c r="G111" s="14">
        <f>일위대가!J646</f>
        <v>18784</v>
      </c>
      <c r="H111" s="14">
        <f t="shared" si="3"/>
        <v>90011</v>
      </c>
      <c r="I111" s="8" t="s">
        <v>1877</v>
      </c>
      <c r="J111" s="8" t="s">
        <v>52</v>
      </c>
      <c r="K111" s="8" t="s">
        <v>1842</v>
      </c>
      <c r="L111" s="8" t="s">
        <v>52</v>
      </c>
      <c r="M111" s="8" t="s">
        <v>52</v>
      </c>
      <c r="N111" s="2" t="s">
        <v>64</v>
      </c>
    </row>
    <row r="112" spans="1:14" ht="30" customHeight="1" x14ac:dyDescent="0.3">
      <c r="A112" s="8" t="s">
        <v>1885</v>
      </c>
      <c r="B112" s="8" t="s">
        <v>1886</v>
      </c>
      <c r="C112" s="8" t="s">
        <v>1887</v>
      </c>
      <c r="D112" s="8" t="s">
        <v>955</v>
      </c>
      <c r="E112" s="14">
        <f>일위대가!F653</f>
        <v>1047</v>
      </c>
      <c r="F112" s="14">
        <f>일위대가!H653</f>
        <v>28571</v>
      </c>
      <c r="G112" s="14">
        <f>일위대가!J653</f>
        <v>457</v>
      </c>
      <c r="H112" s="14">
        <f t="shared" si="3"/>
        <v>30075</v>
      </c>
      <c r="I112" s="8" t="s">
        <v>1888</v>
      </c>
      <c r="J112" s="8" t="s">
        <v>52</v>
      </c>
      <c r="K112" s="8" t="s">
        <v>1842</v>
      </c>
      <c r="L112" s="8" t="s">
        <v>52</v>
      </c>
      <c r="M112" s="8" t="s">
        <v>52</v>
      </c>
      <c r="N112" s="2" t="s">
        <v>64</v>
      </c>
    </row>
    <row r="113" spans="1:14" ht="30" customHeight="1" x14ac:dyDescent="0.3">
      <c r="A113" s="8" t="s">
        <v>967</v>
      </c>
      <c r="B113" s="8" t="s">
        <v>965</v>
      </c>
      <c r="C113" s="8" t="s">
        <v>52</v>
      </c>
      <c r="D113" s="8" t="s">
        <v>80</v>
      </c>
      <c r="E113" s="14">
        <f>일위대가!F663</f>
        <v>2624</v>
      </c>
      <c r="F113" s="14">
        <f>일위대가!H663</f>
        <v>0</v>
      </c>
      <c r="G113" s="14">
        <f>일위대가!J663</f>
        <v>0</v>
      </c>
      <c r="H113" s="14">
        <f t="shared" si="3"/>
        <v>2624</v>
      </c>
      <c r="I113" s="8" t="s">
        <v>966</v>
      </c>
      <c r="J113" s="8" t="s">
        <v>52</v>
      </c>
      <c r="K113" s="8" t="s">
        <v>52</v>
      </c>
      <c r="L113" s="8" t="s">
        <v>52</v>
      </c>
      <c r="M113" s="8" t="s">
        <v>52</v>
      </c>
      <c r="N113" s="2" t="s">
        <v>52</v>
      </c>
    </row>
    <row r="114" spans="1:14" ht="30" customHeight="1" x14ac:dyDescent="0.3">
      <c r="A114" s="8" t="s">
        <v>971</v>
      </c>
      <c r="B114" s="8" t="s">
        <v>969</v>
      </c>
      <c r="C114" s="8" t="s">
        <v>144</v>
      </c>
      <c r="D114" s="8" t="s">
        <v>80</v>
      </c>
      <c r="E114" s="14">
        <f>일위대가!F669</f>
        <v>0</v>
      </c>
      <c r="F114" s="14">
        <f>일위대가!H669</f>
        <v>23187</v>
      </c>
      <c r="G114" s="14">
        <f>일위대가!J669</f>
        <v>695</v>
      </c>
      <c r="H114" s="14">
        <f t="shared" si="3"/>
        <v>23882</v>
      </c>
      <c r="I114" s="8" t="s">
        <v>970</v>
      </c>
      <c r="J114" s="8" t="s">
        <v>52</v>
      </c>
      <c r="K114" s="8" t="s">
        <v>52</v>
      </c>
      <c r="L114" s="8" t="s">
        <v>52</v>
      </c>
      <c r="M114" s="8" t="s">
        <v>52</v>
      </c>
      <c r="N114" s="2" t="s">
        <v>52</v>
      </c>
    </row>
    <row r="115" spans="1:14" ht="30" customHeight="1" x14ac:dyDescent="0.3">
      <c r="A115" s="8" t="s">
        <v>1930</v>
      </c>
      <c r="B115" s="8" t="s">
        <v>1931</v>
      </c>
      <c r="C115" s="8" t="s">
        <v>1932</v>
      </c>
      <c r="D115" s="8" t="s">
        <v>955</v>
      </c>
      <c r="E115" s="14">
        <f>일위대가!F676</f>
        <v>28662</v>
      </c>
      <c r="F115" s="14">
        <f>일위대가!H676</f>
        <v>44299</v>
      </c>
      <c r="G115" s="14">
        <f>일위대가!J676</f>
        <v>64767</v>
      </c>
      <c r="H115" s="14">
        <f t="shared" si="3"/>
        <v>137728</v>
      </c>
      <c r="I115" s="8" t="s">
        <v>1933</v>
      </c>
      <c r="J115" s="8" t="s">
        <v>52</v>
      </c>
      <c r="K115" s="8" t="s">
        <v>1842</v>
      </c>
      <c r="L115" s="8" t="s">
        <v>52</v>
      </c>
      <c r="M115" s="8" t="s">
        <v>52</v>
      </c>
      <c r="N115" s="2" t="s">
        <v>64</v>
      </c>
    </row>
    <row r="116" spans="1:14" ht="30" customHeight="1" x14ac:dyDescent="0.3">
      <c r="A116" s="8" t="s">
        <v>1002</v>
      </c>
      <c r="B116" s="8" t="s">
        <v>999</v>
      </c>
      <c r="C116" s="8" t="s">
        <v>1000</v>
      </c>
      <c r="D116" s="8" t="s">
        <v>955</v>
      </c>
      <c r="E116" s="14">
        <f>일위대가!F681</f>
        <v>0</v>
      </c>
      <c r="F116" s="14">
        <f>일위대가!H681</f>
        <v>0</v>
      </c>
      <c r="G116" s="14">
        <f>일위대가!J681</f>
        <v>9779</v>
      </c>
      <c r="H116" s="14">
        <f t="shared" si="3"/>
        <v>9779</v>
      </c>
      <c r="I116" s="8" t="s">
        <v>1001</v>
      </c>
      <c r="J116" s="8" t="s">
        <v>52</v>
      </c>
      <c r="K116" s="8" t="s">
        <v>1842</v>
      </c>
      <c r="L116" s="8" t="s">
        <v>52</v>
      </c>
      <c r="M116" s="8" t="s">
        <v>52</v>
      </c>
      <c r="N116" s="2" t="s">
        <v>64</v>
      </c>
    </row>
    <row r="117" spans="1:14" ht="30" customHeight="1" x14ac:dyDescent="0.3">
      <c r="A117" s="8" t="s">
        <v>1007</v>
      </c>
      <c r="B117" s="8" t="s">
        <v>1004</v>
      </c>
      <c r="C117" s="8" t="s">
        <v>1005</v>
      </c>
      <c r="D117" s="8" t="s">
        <v>955</v>
      </c>
      <c r="E117" s="14">
        <f>일위대가!F688</f>
        <v>1803</v>
      </c>
      <c r="F117" s="14">
        <f>일위대가!H688</f>
        <v>0</v>
      </c>
      <c r="G117" s="14">
        <f>일위대가!J688</f>
        <v>2046</v>
      </c>
      <c r="H117" s="14">
        <f t="shared" si="3"/>
        <v>3849</v>
      </c>
      <c r="I117" s="8" t="s">
        <v>1006</v>
      </c>
      <c r="J117" s="8" t="s">
        <v>52</v>
      </c>
      <c r="K117" s="8" t="s">
        <v>1842</v>
      </c>
      <c r="L117" s="8" t="s">
        <v>52</v>
      </c>
      <c r="M117" s="8" t="s">
        <v>52</v>
      </c>
      <c r="N117" s="2" t="s">
        <v>64</v>
      </c>
    </row>
    <row r="118" spans="1:14" ht="30" customHeight="1" x14ac:dyDescent="0.3">
      <c r="A118" s="8" t="s">
        <v>1012</v>
      </c>
      <c r="B118" s="8" t="s">
        <v>1009</v>
      </c>
      <c r="C118" s="8" t="s">
        <v>1010</v>
      </c>
      <c r="D118" s="8" t="s">
        <v>955</v>
      </c>
      <c r="E118" s="14">
        <f>일위대가!F693</f>
        <v>0</v>
      </c>
      <c r="F118" s="14">
        <f>일위대가!H693</f>
        <v>0</v>
      </c>
      <c r="G118" s="14">
        <f>일위대가!J693</f>
        <v>140</v>
      </c>
      <c r="H118" s="14">
        <f t="shared" si="3"/>
        <v>140</v>
      </c>
      <c r="I118" s="8" t="s">
        <v>1011</v>
      </c>
      <c r="J118" s="8" t="s">
        <v>52</v>
      </c>
      <c r="K118" s="8" t="s">
        <v>1842</v>
      </c>
      <c r="L118" s="8" t="s">
        <v>52</v>
      </c>
      <c r="M118" s="8" t="s">
        <v>52</v>
      </c>
      <c r="N118" s="2" t="s">
        <v>64</v>
      </c>
    </row>
    <row r="119" spans="1:14" ht="30" customHeight="1" x14ac:dyDescent="0.3">
      <c r="A119" s="8" t="s">
        <v>1017</v>
      </c>
      <c r="B119" s="8" t="s">
        <v>1014</v>
      </c>
      <c r="C119" s="8" t="s">
        <v>1015</v>
      </c>
      <c r="D119" s="8" t="s">
        <v>955</v>
      </c>
      <c r="E119" s="14">
        <f>일위대가!F697</f>
        <v>0</v>
      </c>
      <c r="F119" s="14">
        <f>일위대가!H697</f>
        <v>0</v>
      </c>
      <c r="G119" s="14">
        <f>일위대가!J697</f>
        <v>7</v>
      </c>
      <c r="H119" s="14">
        <f t="shared" si="3"/>
        <v>7</v>
      </c>
      <c r="I119" s="8" t="s">
        <v>1016</v>
      </c>
      <c r="J119" s="8" t="s">
        <v>52</v>
      </c>
      <c r="K119" s="8" t="s">
        <v>1842</v>
      </c>
      <c r="L119" s="8" t="s">
        <v>52</v>
      </c>
      <c r="M119" s="8" t="s">
        <v>52</v>
      </c>
      <c r="N119" s="2" t="s">
        <v>64</v>
      </c>
    </row>
    <row r="120" spans="1:14" ht="30" customHeight="1" x14ac:dyDescent="0.3">
      <c r="A120" s="8" t="s">
        <v>1048</v>
      </c>
      <c r="B120" s="8" t="s">
        <v>1045</v>
      </c>
      <c r="C120" s="8" t="s">
        <v>1046</v>
      </c>
      <c r="D120" s="8" t="s">
        <v>104</v>
      </c>
      <c r="E120" s="14">
        <f>일위대가!F703</f>
        <v>90940</v>
      </c>
      <c r="F120" s="14">
        <f>일위대가!H703</f>
        <v>93123</v>
      </c>
      <c r="G120" s="14">
        <f>일위대가!J703</f>
        <v>0</v>
      </c>
      <c r="H120" s="14">
        <f t="shared" si="3"/>
        <v>184063</v>
      </c>
      <c r="I120" s="8" t="s">
        <v>1047</v>
      </c>
      <c r="J120" s="8" t="s">
        <v>52</v>
      </c>
      <c r="K120" s="8" t="s">
        <v>52</v>
      </c>
      <c r="L120" s="8" t="s">
        <v>52</v>
      </c>
      <c r="M120" s="8" t="s">
        <v>52</v>
      </c>
      <c r="N120" s="2" t="s">
        <v>52</v>
      </c>
    </row>
    <row r="121" spans="1:14" ht="30" customHeight="1" x14ac:dyDescent="0.3">
      <c r="A121" s="8" t="s">
        <v>1067</v>
      </c>
      <c r="B121" s="8" t="s">
        <v>1064</v>
      </c>
      <c r="C121" s="8" t="s">
        <v>1065</v>
      </c>
      <c r="D121" s="8" t="s">
        <v>104</v>
      </c>
      <c r="E121" s="14">
        <f>일위대가!F709</f>
        <v>269670</v>
      </c>
      <c r="F121" s="14">
        <f>일위대가!H709</f>
        <v>93123</v>
      </c>
      <c r="G121" s="14">
        <f>일위대가!J709</f>
        <v>0</v>
      </c>
      <c r="H121" s="14">
        <f t="shared" si="3"/>
        <v>362793</v>
      </c>
      <c r="I121" s="8" t="s">
        <v>1066</v>
      </c>
      <c r="J121" s="8" t="s">
        <v>52</v>
      </c>
      <c r="K121" s="8" t="s">
        <v>52</v>
      </c>
      <c r="L121" s="8" t="s">
        <v>52</v>
      </c>
      <c r="M121" s="8" t="s">
        <v>52</v>
      </c>
      <c r="N121" s="2" t="s">
        <v>52</v>
      </c>
    </row>
    <row r="122" spans="1:14" ht="30" customHeight="1" x14ac:dyDescent="0.3">
      <c r="A122" s="8" t="s">
        <v>1072</v>
      </c>
      <c r="B122" s="8" t="s">
        <v>1069</v>
      </c>
      <c r="C122" s="8" t="s">
        <v>1070</v>
      </c>
      <c r="D122" s="8" t="s">
        <v>80</v>
      </c>
      <c r="E122" s="14">
        <f>일위대가!F715</f>
        <v>0</v>
      </c>
      <c r="F122" s="14">
        <f>일위대가!H715</f>
        <v>44422</v>
      </c>
      <c r="G122" s="14">
        <f>일위대가!J715</f>
        <v>1332</v>
      </c>
      <c r="H122" s="14">
        <f t="shared" si="3"/>
        <v>45754</v>
      </c>
      <c r="I122" s="8" t="s">
        <v>1071</v>
      </c>
      <c r="J122" s="8" t="s">
        <v>52</v>
      </c>
      <c r="K122" s="8" t="s">
        <v>52</v>
      </c>
      <c r="L122" s="8" t="s">
        <v>52</v>
      </c>
      <c r="M122" s="8" t="s">
        <v>52</v>
      </c>
      <c r="N122" s="2" t="s">
        <v>52</v>
      </c>
    </row>
    <row r="123" spans="1:14" ht="30" customHeight="1" x14ac:dyDescent="0.3">
      <c r="A123" s="8" t="s">
        <v>1076</v>
      </c>
      <c r="B123" s="8" t="s">
        <v>1074</v>
      </c>
      <c r="C123" s="8" t="s">
        <v>1070</v>
      </c>
      <c r="D123" s="8" t="s">
        <v>80</v>
      </c>
      <c r="E123" s="14">
        <f>일위대가!F719</f>
        <v>0</v>
      </c>
      <c r="F123" s="14">
        <f>일위대가!H719</f>
        <v>3398</v>
      </c>
      <c r="G123" s="14">
        <f>일위대가!J719</f>
        <v>0</v>
      </c>
      <c r="H123" s="14">
        <f t="shared" si="3"/>
        <v>3398</v>
      </c>
      <c r="I123" s="8" t="s">
        <v>1075</v>
      </c>
      <c r="J123" s="8" t="s">
        <v>52</v>
      </c>
      <c r="K123" s="8" t="s">
        <v>52</v>
      </c>
      <c r="L123" s="8" t="s">
        <v>52</v>
      </c>
      <c r="M123" s="8" t="s">
        <v>52</v>
      </c>
      <c r="N123" s="2" t="s">
        <v>52</v>
      </c>
    </row>
    <row r="124" spans="1:14" ht="30" customHeight="1" x14ac:dyDescent="0.3">
      <c r="A124" s="8" t="s">
        <v>1087</v>
      </c>
      <c r="B124" s="8" t="s">
        <v>1084</v>
      </c>
      <c r="C124" s="8" t="s">
        <v>1085</v>
      </c>
      <c r="D124" s="8" t="s">
        <v>80</v>
      </c>
      <c r="E124" s="14">
        <f>일위대가!F725</f>
        <v>0</v>
      </c>
      <c r="F124" s="14">
        <f>일위대가!H725</f>
        <v>9687</v>
      </c>
      <c r="G124" s="14">
        <f>일위대가!J725</f>
        <v>193</v>
      </c>
      <c r="H124" s="14">
        <f t="shared" si="3"/>
        <v>9880</v>
      </c>
      <c r="I124" s="8" t="s">
        <v>1086</v>
      </c>
      <c r="J124" s="8" t="s">
        <v>52</v>
      </c>
      <c r="K124" s="8" t="s">
        <v>52</v>
      </c>
      <c r="L124" s="8" t="s">
        <v>52</v>
      </c>
      <c r="M124" s="8" t="s">
        <v>52</v>
      </c>
      <c r="N124" s="2" t="s">
        <v>52</v>
      </c>
    </row>
    <row r="125" spans="1:14" ht="30" customHeight="1" x14ac:dyDescent="0.3">
      <c r="A125" s="8" t="s">
        <v>1091</v>
      </c>
      <c r="B125" s="8" t="s">
        <v>1045</v>
      </c>
      <c r="C125" s="8" t="s">
        <v>1089</v>
      </c>
      <c r="D125" s="8" t="s">
        <v>104</v>
      </c>
      <c r="E125" s="14">
        <f>일위대가!F731</f>
        <v>101787</v>
      </c>
      <c r="F125" s="14">
        <f>일위대가!H731</f>
        <v>93123</v>
      </c>
      <c r="G125" s="14">
        <f>일위대가!J731</f>
        <v>0</v>
      </c>
      <c r="H125" s="14">
        <f t="shared" si="3"/>
        <v>194910</v>
      </c>
      <c r="I125" s="8" t="s">
        <v>1090</v>
      </c>
      <c r="J125" s="8" t="s">
        <v>52</v>
      </c>
      <c r="K125" s="8" t="s">
        <v>52</v>
      </c>
      <c r="L125" s="8" t="s">
        <v>52</v>
      </c>
      <c r="M125" s="8" t="s">
        <v>52</v>
      </c>
      <c r="N125" s="2" t="s">
        <v>52</v>
      </c>
    </row>
    <row r="126" spans="1:14" ht="30" customHeight="1" x14ac:dyDescent="0.3">
      <c r="A126" s="8" t="s">
        <v>1097</v>
      </c>
      <c r="B126" s="8" t="s">
        <v>1094</v>
      </c>
      <c r="C126" s="8" t="s">
        <v>1095</v>
      </c>
      <c r="D126" s="8" t="s">
        <v>80</v>
      </c>
      <c r="E126" s="14">
        <f>일위대가!F737</f>
        <v>0</v>
      </c>
      <c r="F126" s="14">
        <f>일위대가!H737</f>
        <v>32594</v>
      </c>
      <c r="G126" s="14">
        <f>일위대가!J737</f>
        <v>977</v>
      </c>
      <c r="H126" s="14">
        <f t="shared" si="3"/>
        <v>33571</v>
      </c>
      <c r="I126" s="8" t="s">
        <v>1096</v>
      </c>
      <c r="J126" s="8" t="s">
        <v>52</v>
      </c>
      <c r="K126" s="8" t="s">
        <v>52</v>
      </c>
      <c r="L126" s="8" t="s">
        <v>52</v>
      </c>
      <c r="M126" s="8" t="s">
        <v>52</v>
      </c>
      <c r="N126" s="2" t="s">
        <v>52</v>
      </c>
    </row>
    <row r="127" spans="1:14" ht="30" customHeight="1" x14ac:dyDescent="0.3">
      <c r="A127" s="8" t="s">
        <v>1102</v>
      </c>
      <c r="B127" s="8" t="s">
        <v>1099</v>
      </c>
      <c r="C127" s="8" t="s">
        <v>1100</v>
      </c>
      <c r="D127" s="8" t="s">
        <v>80</v>
      </c>
      <c r="E127" s="14">
        <f>일위대가!F741</f>
        <v>0</v>
      </c>
      <c r="F127" s="14">
        <f>일위대가!H741</f>
        <v>2718</v>
      </c>
      <c r="G127" s="14">
        <f>일위대가!J741</f>
        <v>0</v>
      </c>
      <c r="H127" s="14">
        <f t="shared" si="3"/>
        <v>2718</v>
      </c>
      <c r="I127" s="8" t="s">
        <v>1101</v>
      </c>
      <c r="J127" s="8" t="s">
        <v>52</v>
      </c>
      <c r="K127" s="8" t="s">
        <v>52</v>
      </c>
      <c r="L127" s="8" t="s">
        <v>52</v>
      </c>
      <c r="M127" s="8" t="s">
        <v>52</v>
      </c>
      <c r="N127" s="2" t="s">
        <v>52</v>
      </c>
    </row>
    <row r="128" spans="1:14" ht="30" customHeight="1" x14ac:dyDescent="0.3">
      <c r="A128" s="8" t="s">
        <v>1111</v>
      </c>
      <c r="B128" s="8" t="s">
        <v>1109</v>
      </c>
      <c r="C128" s="8" t="s">
        <v>1046</v>
      </c>
      <c r="D128" s="8" t="s">
        <v>104</v>
      </c>
      <c r="E128" s="14">
        <f>일위대가!F747</f>
        <v>90940</v>
      </c>
      <c r="F128" s="14">
        <f>일위대가!H747</f>
        <v>93123</v>
      </c>
      <c r="G128" s="14">
        <f>일위대가!J747</f>
        <v>0</v>
      </c>
      <c r="H128" s="14">
        <f t="shared" si="3"/>
        <v>184063</v>
      </c>
      <c r="I128" s="8" t="s">
        <v>1110</v>
      </c>
      <c r="J128" s="8" t="s">
        <v>52</v>
      </c>
      <c r="K128" s="8" t="s">
        <v>52</v>
      </c>
      <c r="L128" s="8" t="s">
        <v>52</v>
      </c>
      <c r="M128" s="8" t="s">
        <v>52</v>
      </c>
      <c r="N128" s="2" t="s">
        <v>52</v>
      </c>
    </row>
    <row r="129" spans="1:14" ht="30" customHeight="1" x14ac:dyDescent="0.3">
      <c r="A129" s="8" t="s">
        <v>1116</v>
      </c>
      <c r="B129" s="8" t="s">
        <v>1113</v>
      </c>
      <c r="C129" s="8" t="s">
        <v>1114</v>
      </c>
      <c r="D129" s="8" t="s">
        <v>80</v>
      </c>
      <c r="E129" s="14">
        <f>일위대가!F753</f>
        <v>0</v>
      </c>
      <c r="F129" s="14">
        <f>일위대가!H753</f>
        <v>85668</v>
      </c>
      <c r="G129" s="14">
        <f>일위대가!J753</f>
        <v>856</v>
      </c>
      <c r="H129" s="14">
        <f t="shared" si="3"/>
        <v>86524</v>
      </c>
      <c r="I129" s="8" t="s">
        <v>1115</v>
      </c>
      <c r="J129" s="8" t="s">
        <v>52</v>
      </c>
      <c r="K129" s="8" t="s">
        <v>52</v>
      </c>
      <c r="L129" s="8" t="s">
        <v>52</v>
      </c>
      <c r="M129" s="8" t="s">
        <v>52</v>
      </c>
      <c r="N129" s="2" t="s">
        <v>52</v>
      </c>
    </row>
    <row r="130" spans="1:14" ht="30" customHeight="1" x14ac:dyDescent="0.3">
      <c r="A130" s="8" t="s">
        <v>2005</v>
      </c>
      <c r="B130" s="8" t="s">
        <v>2002</v>
      </c>
      <c r="C130" s="8" t="s">
        <v>2003</v>
      </c>
      <c r="D130" s="8" t="s">
        <v>104</v>
      </c>
      <c r="E130" s="14">
        <f>일위대가!F757</f>
        <v>0</v>
      </c>
      <c r="F130" s="14">
        <f>일위대가!H757</f>
        <v>93123</v>
      </c>
      <c r="G130" s="14">
        <f>일위대가!J757</f>
        <v>0</v>
      </c>
      <c r="H130" s="14">
        <f t="shared" ref="H130:H161" si="4">E130+F130+G130</f>
        <v>93123</v>
      </c>
      <c r="I130" s="8" t="s">
        <v>2004</v>
      </c>
      <c r="J130" s="8" t="s">
        <v>52</v>
      </c>
      <c r="K130" s="8" t="s">
        <v>52</v>
      </c>
      <c r="L130" s="8" t="s">
        <v>52</v>
      </c>
      <c r="M130" s="8" t="s">
        <v>52</v>
      </c>
      <c r="N130" s="2" t="s">
        <v>52</v>
      </c>
    </row>
    <row r="131" spans="1:14" ht="30" customHeight="1" x14ac:dyDescent="0.3">
      <c r="A131" s="8" t="s">
        <v>1126</v>
      </c>
      <c r="B131" s="8" t="s">
        <v>1123</v>
      </c>
      <c r="C131" s="8" t="s">
        <v>1124</v>
      </c>
      <c r="D131" s="8" t="s">
        <v>80</v>
      </c>
      <c r="E131" s="14">
        <f>일위대가!F763</f>
        <v>0</v>
      </c>
      <c r="F131" s="14">
        <f>일위대가!H763</f>
        <v>6661</v>
      </c>
      <c r="G131" s="14">
        <f>일위대가!J763</f>
        <v>266</v>
      </c>
      <c r="H131" s="14">
        <f t="shared" si="4"/>
        <v>6927</v>
      </c>
      <c r="I131" s="8" t="s">
        <v>1125</v>
      </c>
      <c r="J131" s="8" t="s">
        <v>52</v>
      </c>
      <c r="K131" s="8" t="s">
        <v>52</v>
      </c>
      <c r="L131" s="8" t="s">
        <v>52</v>
      </c>
      <c r="M131" s="8" t="s">
        <v>52</v>
      </c>
      <c r="N131" s="2" t="s">
        <v>52</v>
      </c>
    </row>
    <row r="132" spans="1:14" ht="30" customHeight="1" x14ac:dyDescent="0.3">
      <c r="A132" s="8" t="s">
        <v>1144</v>
      </c>
      <c r="B132" s="8" t="s">
        <v>1141</v>
      </c>
      <c r="C132" s="8" t="s">
        <v>1142</v>
      </c>
      <c r="D132" s="8" t="s">
        <v>80</v>
      </c>
      <c r="E132" s="14">
        <f>일위대가!F769</f>
        <v>0</v>
      </c>
      <c r="F132" s="14">
        <f>일위대가!H769</f>
        <v>15094</v>
      </c>
      <c r="G132" s="14">
        <f>일위대가!J769</f>
        <v>301</v>
      </c>
      <c r="H132" s="14">
        <f t="shared" si="4"/>
        <v>15395</v>
      </c>
      <c r="I132" s="8" t="s">
        <v>1143</v>
      </c>
      <c r="J132" s="8" t="s">
        <v>52</v>
      </c>
      <c r="K132" s="8" t="s">
        <v>52</v>
      </c>
      <c r="L132" s="8" t="s">
        <v>52</v>
      </c>
      <c r="M132" s="8" t="s">
        <v>52</v>
      </c>
      <c r="N132" s="2" t="s">
        <v>52</v>
      </c>
    </row>
    <row r="133" spans="1:14" ht="30" customHeight="1" x14ac:dyDescent="0.3">
      <c r="A133" s="8" t="s">
        <v>1151</v>
      </c>
      <c r="B133" s="8" t="s">
        <v>1148</v>
      </c>
      <c r="C133" s="8" t="s">
        <v>1149</v>
      </c>
      <c r="D133" s="8" t="s">
        <v>104</v>
      </c>
      <c r="E133" s="14">
        <f>일위대가!F773</f>
        <v>0</v>
      </c>
      <c r="F133" s="14">
        <f>일위대가!H773</f>
        <v>28219</v>
      </c>
      <c r="G133" s="14">
        <f>일위대가!J773</f>
        <v>0</v>
      </c>
      <c r="H133" s="14">
        <f t="shared" si="4"/>
        <v>28219</v>
      </c>
      <c r="I133" s="8" t="s">
        <v>1150</v>
      </c>
      <c r="J133" s="8" t="s">
        <v>52</v>
      </c>
      <c r="K133" s="8" t="s">
        <v>52</v>
      </c>
      <c r="L133" s="8" t="s">
        <v>52</v>
      </c>
      <c r="M133" s="8" t="s">
        <v>52</v>
      </c>
      <c r="N133" s="2" t="s">
        <v>52</v>
      </c>
    </row>
    <row r="134" spans="1:14" ht="30" customHeight="1" x14ac:dyDescent="0.3">
      <c r="A134" s="8" t="s">
        <v>1156</v>
      </c>
      <c r="B134" s="8" t="s">
        <v>1153</v>
      </c>
      <c r="C134" s="8" t="s">
        <v>1154</v>
      </c>
      <c r="D134" s="8" t="s">
        <v>104</v>
      </c>
      <c r="E134" s="14">
        <f>일위대가!F777</f>
        <v>0</v>
      </c>
      <c r="F134" s="14">
        <f>일위대가!H777</f>
        <v>28219</v>
      </c>
      <c r="G134" s="14">
        <f>일위대가!J777</f>
        <v>0</v>
      </c>
      <c r="H134" s="14">
        <f t="shared" si="4"/>
        <v>28219</v>
      </c>
      <c r="I134" s="8" t="s">
        <v>1155</v>
      </c>
      <c r="J134" s="8" t="s">
        <v>52</v>
      </c>
      <c r="K134" s="8" t="s">
        <v>52</v>
      </c>
      <c r="L134" s="8" t="s">
        <v>52</v>
      </c>
      <c r="M134" s="8" t="s">
        <v>52</v>
      </c>
      <c r="N134" s="2" t="s">
        <v>52</v>
      </c>
    </row>
    <row r="135" spans="1:14" ht="30" customHeight="1" x14ac:dyDescent="0.3">
      <c r="A135" s="8" t="s">
        <v>1180</v>
      </c>
      <c r="B135" s="8" t="s">
        <v>1177</v>
      </c>
      <c r="C135" s="8" t="s">
        <v>1178</v>
      </c>
      <c r="D135" s="8" t="s">
        <v>80</v>
      </c>
      <c r="E135" s="14">
        <f>일위대가!F783</f>
        <v>0</v>
      </c>
      <c r="F135" s="14">
        <f>일위대가!H783</f>
        <v>14325</v>
      </c>
      <c r="G135" s="14">
        <f>일위대가!J783</f>
        <v>286</v>
      </c>
      <c r="H135" s="14">
        <f t="shared" si="4"/>
        <v>14611</v>
      </c>
      <c r="I135" s="8" t="s">
        <v>1179</v>
      </c>
      <c r="J135" s="8" t="s">
        <v>52</v>
      </c>
      <c r="K135" s="8" t="s">
        <v>52</v>
      </c>
      <c r="L135" s="8" t="s">
        <v>52</v>
      </c>
      <c r="M135" s="8" t="s">
        <v>52</v>
      </c>
      <c r="N135" s="2" t="s">
        <v>52</v>
      </c>
    </row>
    <row r="136" spans="1:14" ht="30" customHeight="1" x14ac:dyDescent="0.3">
      <c r="A136" s="8" t="s">
        <v>1185</v>
      </c>
      <c r="B136" s="8" t="s">
        <v>1182</v>
      </c>
      <c r="C136" s="8" t="s">
        <v>1183</v>
      </c>
      <c r="D136" s="8" t="s">
        <v>80</v>
      </c>
      <c r="E136" s="14">
        <f>일위대가!F790</f>
        <v>873</v>
      </c>
      <c r="F136" s="14">
        <f>일위대가!H790</f>
        <v>12594</v>
      </c>
      <c r="G136" s="14">
        <f>일위대가!J790</f>
        <v>0</v>
      </c>
      <c r="H136" s="14">
        <f t="shared" si="4"/>
        <v>13467</v>
      </c>
      <c r="I136" s="8" t="s">
        <v>1184</v>
      </c>
      <c r="J136" s="8" t="s">
        <v>52</v>
      </c>
      <c r="K136" s="8" t="s">
        <v>52</v>
      </c>
      <c r="L136" s="8" t="s">
        <v>52</v>
      </c>
      <c r="M136" s="8" t="s">
        <v>52</v>
      </c>
      <c r="N136" s="2" t="s">
        <v>52</v>
      </c>
    </row>
    <row r="137" spans="1:14" ht="30" customHeight="1" x14ac:dyDescent="0.3">
      <c r="A137" s="8" t="s">
        <v>2036</v>
      </c>
      <c r="B137" s="8" t="s">
        <v>2033</v>
      </c>
      <c r="C137" s="8" t="s">
        <v>2034</v>
      </c>
      <c r="D137" s="8" t="s">
        <v>80</v>
      </c>
      <c r="E137" s="14">
        <f>일위대가!F796</f>
        <v>61</v>
      </c>
      <c r="F137" s="14">
        <f>일위대가!H796</f>
        <v>2064</v>
      </c>
      <c r="G137" s="14">
        <f>일위대가!J796</f>
        <v>0</v>
      </c>
      <c r="H137" s="14">
        <f t="shared" si="4"/>
        <v>2125</v>
      </c>
      <c r="I137" s="8" t="s">
        <v>2035</v>
      </c>
      <c r="J137" s="8" t="s">
        <v>52</v>
      </c>
      <c r="K137" s="8" t="s">
        <v>52</v>
      </c>
      <c r="L137" s="8" t="s">
        <v>52</v>
      </c>
      <c r="M137" s="8" t="s">
        <v>52</v>
      </c>
      <c r="N137" s="2" t="s">
        <v>52</v>
      </c>
    </row>
    <row r="138" spans="1:14" ht="30" customHeight="1" x14ac:dyDescent="0.3">
      <c r="A138" s="8" t="s">
        <v>2045</v>
      </c>
      <c r="B138" s="8" t="s">
        <v>2043</v>
      </c>
      <c r="C138" s="8" t="s">
        <v>1576</v>
      </c>
      <c r="D138" s="8" t="s">
        <v>80</v>
      </c>
      <c r="E138" s="14">
        <f>일위대가!F804</f>
        <v>210</v>
      </c>
      <c r="F138" s="14">
        <f>일위대가!H804</f>
        <v>10530</v>
      </c>
      <c r="G138" s="14">
        <f>일위대가!J804</f>
        <v>0</v>
      </c>
      <c r="H138" s="14">
        <f t="shared" si="4"/>
        <v>10740</v>
      </c>
      <c r="I138" s="8" t="s">
        <v>2044</v>
      </c>
      <c r="J138" s="8" t="s">
        <v>52</v>
      </c>
      <c r="K138" s="8" t="s">
        <v>52</v>
      </c>
      <c r="L138" s="8" t="s">
        <v>52</v>
      </c>
      <c r="M138" s="8" t="s">
        <v>52</v>
      </c>
      <c r="N138" s="2" t="s">
        <v>52</v>
      </c>
    </row>
    <row r="139" spans="1:14" ht="30" customHeight="1" x14ac:dyDescent="0.3">
      <c r="A139" s="8" t="s">
        <v>1199</v>
      </c>
      <c r="B139" s="8" t="s">
        <v>1196</v>
      </c>
      <c r="C139" s="8" t="s">
        <v>1197</v>
      </c>
      <c r="D139" s="8" t="s">
        <v>80</v>
      </c>
      <c r="E139" s="14">
        <f>일위대가!F810</f>
        <v>50</v>
      </c>
      <c r="F139" s="14">
        <f>일위대가!H810</f>
        <v>13753</v>
      </c>
      <c r="G139" s="14">
        <f>일위대가!J810</f>
        <v>0</v>
      </c>
      <c r="H139" s="14">
        <f t="shared" si="4"/>
        <v>13803</v>
      </c>
      <c r="I139" s="8" t="s">
        <v>1198</v>
      </c>
      <c r="J139" s="8" t="s">
        <v>52</v>
      </c>
      <c r="K139" s="8" t="s">
        <v>52</v>
      </c>
      <c r="L139" s="8" t="s">
        <v>52</v>
      </c>
      <c r="M139" s="8" t="s">
        <v>52</v>
      </c>
      <c r="N139" s="2" t="s">
        <v>52</v>
      </c>
    </row>
    <row r="140" spans="1:14" ht="30" customHeight="1" x14ac:dyDescent="0.3">
      <c r="A140" s="8" t="s">
        <v>1215</v>
      </c>
      <c r="B140" s="8" t="s">
        <v>1213</v>
      </c>
      <c r="C140" s="8" t="s">
        <v>52</v>
      </c>
      <c r="D140" s="8" t="s">
        <v>196</v>
      </c>
      <c r="E140" s="14">
        <f>일위대가!F815</f>
        <v>0</v>
      </c>
      <c r="F140" s="14">
        <f>일위대가!H815</f>
        <v>7218</v>
      </c>
      <c r="G140" s="14">
        <f>일위대가!J815</f>
        <v>288</v>
      </c>
      <c r="H140" s="14">
        <f t="shared" si="4"/>
        <v>7506</v>
      </c>
      <c r="I140" s="8" t="s">
        <v>1214</v>
      </c>
      <c r="J140" s="8" t="s">
        <v>52</v>
      </c>
      <c r="K140" s="8" t="s">
        <v>52</v>
      </c>
      <c r="L140" s="8" t="s">
        <v>52</v>
      </c>
      <c r="M140" s="8" t="s">
        <v>52</v>
      </c>
      <c r="N140" s="2" t="s">
        <v>52</v>
      </c>
    </row>
    <row r="141" spans="1:14" ht="30" customHeight="1" x14ac:dyDescent="0.3">
      <c r="A141" s="8" t="s">
        <v>1247</v>
      </c>
      <c r="B141" s="8" t="s">
        <v>1244</v>
      </c>
      <c r="C141" s="8" t="s">
        <v>1245</v>
      </c>
      <c r="D141" s="8" t="s">
        <v>80</v>
      </c>
      <c r="E141" s="14">
        <f>일위대가!F821</f>
        <v>0</v>
      </c>
      <c r="F141" s="14">
        <f>일위대가!H821</f>
        <v>28820</v>
      </c>
      <c r="G141" s="14">
        <f>일위대가!J821</f>
        <v>576</v>
      </c>
      <c r="H141" s="14">
        <f t="shared" si="4"/>
        <v>29396</v>
      </c>
      <c r="I141" s="8" t="s">
        <v>1246</v>
      </c>
      <c r="J141" s="8" t="s">
        <v>52</v>
      </c>
      <c r="K141" s="8" t="s">
        <v>52</v>
      </c>
      <c r="L141" s="8" t="s">
        <v>52</v>
      </c>
      <c r="M141" s="8" t="s">
        <v>52</v>
      </c>
      <c r="N141" s="2" t="s">
        <v>52</v>
      </c>
    </row>
    <row r="142" spans="1:14" ht="30" customHeight="1" x14ac:dyDescent="0.3">
      <c r="A142" s="8" t="s">
        <v>1254</v>
      </c>
      <c r="B142" s="8" t="s">
        <v>1252</v>
      </c>
      <c r="C142" s="8" t="s">
        <v>1245</v>
      </c>
      <c r="D142" s="8" t="s">
        <v>80</v>
      </c>
      <c r="E142" s="14">
        <f>일위대가!F828</f>
        <v>451</v>
      </c>
      <c r="F142" s="14">
        <f>일위대가!H828</f>
        <v>16445</v>
      </c>
      <c r="G142" s="14">
        <f>일위대가!J828</f>
        <v>2695</v>
      </c>
      <c r="H142" s="14">
        <f t="shared" si="4"/>
        <v>19591</v>
      </c>
      <c r="I142" s="8" t="s">
        <v>1253</v>
      </c>
      <c r="J142" s="8" t="s">
        <v>52</v>
      </c>
      <c r="K142" s="8" t="s">
        <v>52</v>
      </c>
      <c r="L142" s="8" t="s">
        <v>52</v>
      </c>
      <c r="M142" s="8" t="s">
        <v>52</v>
      </c>
      <c r="N142" s="2" t="s">
        <v>52</v>
      </c>
    </row>
    <row r="143" spans="1:14" ht="30" customHeight="1" x14ac:dyDescent="0.3">
      <c r="A143" s="8" t="s">
        <v>2079</v>
      </c>
      <c r="B143" s="8" t="s">
        <v>1829</v>
      </c>
      <c r="C143" s="8" t="s">
        <v>2077</v>
      </c>
      <c r="D143" s="8" t="s">
        <v>955</v>
      </c>
      <c r="E143" s="14">
        <f>일위대가!F835</f>
        <v>9211</v>
      </c>
      <c r="F143" s="14">
        <f>일위대가!H835</f>
        <v>44299</v>
      </c>
      <c r="G143" s="14">
        <f>일위대가!J835</f>
        <v>49183</v>
      </c>
      <c r="H143" s="14">
        <f t="shared" si="4"/>
        <v>102693</v>
      </c>
      <c r="I143" s="8" t="s">
        <v>2078</v>
      </c>
      <c r="J143" s="8" t="s">
        <v>52</v>
      </c>
      <c r="K143" s="8" t="s">
        <v>1842</v>
      </c>
      <c r="L143" s="8" t="s">
        <v>52</v>
      </c>
      <c r="M143" s="8" t="s">
        <v>52</v>
      </c>
      <c r="N143" s="2" t="s">
        <v>64</v>
      </c>
    </row>
    <row r="144" spans="1:14" ht="30" customHeight="1" x14ac:dyDescent="0.3">
      <c r="A144" s="8" t="s">
        <v>1263</v>
      </c>
      <c r="B144" s="8" t="s">
        <v>1261</v>
      </c>
      <c r="C144" s="8" t="s">
        <v>52</v>
      </c>
      <c r="D144" s="8" t="s">
        <v>80</v>
      </c>
      <c r="E144" s="14">
        <f>일위대가!F841</f>
        <v>0</v>
      </c>
      <c r="F144" s="14">
        <f>일위대가!H841</f>
        <v>11723</v>
      </c>
      <c r="G144" s="14">
        <f>일위대가!J841</f>
        <v>351</v>
      </c>
      <c r="H144" s="14">
        <f t="shared" si="4"/>
        <v>12074</v>
      </c>
      <c r="I144" s="8" t="s">
        <v>1262</v>
      </c>
      <c r="J144" s="8" t="s">
        <v>52</v>
      </c>
      <c r="K144" s="8" t="s">
        <v>52</v>
      </c>
      <c r="L144" s="8" t="s">
        <v>52</v>
      </c>
      <c r="M144" s="8" t="s">
        <v>52</v>
      </c>
      <c r="N144" s="2" t="s">
        <v>52</v>
      </c>
    </row>
    <row r="145" spans="1:14" ht="30" customHeight="1" x14ac:dyDescent="0.3">
      <c r="A145" s="8" t="s">
        <v>1273</v>
      </c>
      <c r="B145" s="8" t="s">
        <v>1270</v>
      </c>
      <c r="C145" s="8" t="s">
        <v>1271</v>
      </c>
      <c r="D145" s="8" t="s">
        <v>80</v>
      </c>
      <c r="E145" s="14">
        <f>일위대가!F847</f>
        <v>0</v>
      </c>
      <c r="F145" s="14">
        <f>일위대가!H847</f>
        <v>12732</v>
      </c>
      <c r="G145" s="14">
        <f>일위대가!J847</f>
        <v>127</v>
      </c>
      <c r="H145" s="14">
        <f t="shared" si="4"/>
        <v>12859</v>
      </c>
      <c r="I145" s="8" t="s">
        <v>1272</v>
      </c>
      <c r="J145" s="8" t="s">
        <v>52</v>
      </c>
      <c r="K145" s="8" t="s">
        <v>52</v>
      </c>
      <c r="L145" s="8" t="s">
        <v>52</v>
      </c>
      <c r="M145" s="8" t="s">
        <v>52</v>
      </c>
      <c r="N145" s="2" t="s">
        <v>52</v>
      </c>
    </row>
    <row r="146" spans="1:14" ht="30" customHeight="1" x14ac:dyDescent="0.3">
      <c r="A146" s="8" t="s">
        <v>1279</v>
      </c>
      <c r="B146" s="8" t="s">
        <v>1270</v>
      </c>
      <c r="C146" s="8" t="s">
        <v>1277</v>
      </c>
      <c r="D146" s="8" t="s">
        <v>80</v>
      </c>
      <c r="E146" s="14">
        <f>일위대가!F854</f>
        <v>0</v>
      </c>
      <c r="F146" s="14">
        <f>일위대가!H854</f>
        <v>16552</v>
      </c>
      <c r="G146" s="14">
        <f>일위대가!J854</f>
        <v>127</v>
      </c>
      <c r="H146" s="14">
        <f t="shared" si="4"/>
        <v>16679</v>
      </c>
      <c r="I146" s="8" t="s">
        <v>1278</v>
      </c>
      <c r="J146" s="8" t="s">
        <v>52</v>
      </c>
      <c r="K146" s="8" t="s">
        <v>52</v>
      </c>
      <c r="L146" s="8" t="s">
        <v>52</v>
      </c>
      <c r="M146" s="8" t="s">
        <v>52</v>
      </c>
      <c r="N146" s="2" t="s">
        <v>52</v>
      </c>
    </row>
    <row r="147" spans="1:14" ht="30" customHeight="1" x14ac:dyDescent="0.3">
      <c r="A147" s="8" t="s">
        <v>1300</v>
      </c>
      <c r="B147" s="8" t="s">
        <v>1297</v>
      </c>
      <c r="C147" s="8" t="s">
        <v>1298</v>
      </c>
      <c r="D147" s="8" t="s">
        <v>80</v>
      </c>
      <c r="E147" s="14">
        <f>일위대가!F859</f>
        <v>0</v>
      </c>
      <c r="F147" s="14">
        <f>일위대가!H859</f>
        <v>6067</v>
      </c>
      <c r="G147" s="14">
        <f>일위대가!J859</f>
        <v>0</v>
      </c>
      <c r="H147" s="14">
        <f t="shared" si="4"/>
        <v>6067</v>
      </c>
      <c r="I147" s="8" t="s">
        <v>1299</v>
      </c>
      <c r="J147" s="8" t="s">
        <v>52</v>
      </c>
      <c r="K147" s="8" t="s">
        <v>52</v>
      </c>
      <c r="L147" s="8" t="s">
        <v>52</v>
      </c>
      <c r="M147" s="8" t="s">
        <v>52</v>
      </c>
      <c r="N147" s="2" t="s">
        <v>52</v>
      </c>
    </row>
    <row r="148" spans="1:14" ht="30" customHeight="1" x14ac:dyDescent="0.3">
      <c r="A148" s="8" t="s">
        <v>1309</v>
      </c>
      <c r="B148" s="8" t="s">
        <v>1307</v>
      </c>
      <c r="C148" s="8" t="s">
        <v>1298</v>
      </c>
      <c r="D148" s="8" t="s">
        <v>80</v>
      </c>
      <c r="E148" s="14">
        <f>일위대가!F864</f>
        <v>0</v>
      </c>
      <c r="F148" s="14">
        <f>일위대가!H864</f>
        <v>2485</v>
      </c>
      <c r="G148" s="14">
        <f>일위대가!J864</f>
        <v>0</v>
      </c>
      <c r="H148" s="14">
        <f t="shared" si="4"/>
        <v>2485</v>
      </c>
      <c r="I148" s="8" t="s">
        <v>1308</v>
      </c>
      <c r="J148" s="8" t="s">
        <v>52</v>
      </c>
      <c r="K148" s="8" t="s">
        <v>52</v>
      </c>
      <c r="L148" s="8" t="s">
        <v>52</v>
      </c>
      <c r="M148" s="8" t="s">
        <v>52</v>
      </c>
      <c r="N148" s="2" t="s">
        <v>52</v>
      </c>
    </row>
    <row r="149" spans="1:14" ht="30" customHeight="1" x14ac:dyDescent="0.3">
      <c r="A149" s="8" t="s">
        <v>1318</v>
      </c>
      <c r="B149" s="8" t="s">
        <v>1316</v>
      </c>
      <c r="C149" s="8" t="s">
        <v>381</v>
      </c>
      <c r="D149" s="8" t="s">
        <v>80</v>
      </c>
      <c r="E149" s="14">
        <f>일위대가!F869</f>
        <v>0</v>
      </c>
      <c r="F149" s="14">
        <f>일위대가!H869</f>
        <v>1172</v>
      </c>
      <c r="G149" s="14">
        <f>일위대가!J869</f>
        <v>0</v>
      </c>
      <c r="H149" s="14">
        <f t="shared" si="4"/>
        <v>1172</v>
      </c>
      <c r="I149" s="8" t="s">
        <v>1317</v>
      </c>
      <c r="J149" s="8" t="s">
        <v>52</v>
      </c>
      <c r="K149" s="8" t="s">
        <v>52</v>
      </c>
      <c r="L149" s="8" t="s">
        <v>52</v>
      </c>
      <c r="M149" s="8" t="s">
        <v>52</v>
      </c>
      <c r="N149" s="2" t="s">
        <v>52</v>
      </c>
    </row>
    <row r="150" spans="1:14" ht="30" customHeight="1" x14ac:dyDescent="0.3">
      <c r="A150" s="8" t="s">
        <v>1328</v>
      </c>
      <c r="B150" s="8" t="s">
        <v>1325</v>
      </c>
      <c r="C150" s="8" t="s">
        <v>1326</v>
      </c>
      <c r="D150" s="8" t="s">
        <v>196</v>
      </c>
      <c r="E150" s="14">
        <f>일위대가!F873</f>
        <v>0</v>
      </c>
      <c r="F150" s="14">
        <f>일위대가!H873</f>
        <v>4696</v>
      </c>
      <c r="G150" s="14">
        <f>일위대가!J873</f>
        <v>0</v>
      </c>
      <c r="H150" s="14">
        <f t="shared" si="4"/>
        <v>4696</v>
      </c>
      <c r="I150" s="8" t="s">
        <v>1327</v>
      </c>
      <c r="J150" s="8" t="s">
        <v>52</v>
      </c>
      <c r="K150" s="8" t="s">
        <v>52</v>
      </c>
      <c r="L150" s="8" t="s">
        <v>52</v>
      </c>
      <c r="M150" s="8" t="s">
        <v>52</v>
      </c>
      <c r="N150" s="2" t="s">
        <v>52</v>
      </c>
    </row>
    <row r="151" spans="1:14" ht="30" customHeight="1" x14ac:dyDescent="0.3">
      <c r="A151" s="8" t="s">
        <v>1341</v>
      </c>
      <c r="B151" s="8" t="s">
        <v>1339</v>
      </c>
      <c r="C151" s="8" t="s">
        <v>381</v>
      </c>
      <c r="D151" s="8" t="s">
        <v>80</v>
      </c>
      <c r="E151" s="14">
        <f>일위대가!F879</f>
        <v>0</v>
      </c>
      <c r="F151" s="14">
        <f>일위대가!H879</f>
        <v>18718</v>
      </c>
      <c r="G151" s="14">
        <f>일위대가!J879</f>
        <v>561</v>
      </c>
      <c r="H151" s="14">
        <f t="shared" si="4"/>
        <v>19279</v>
      </c>
      <c r="I151" s="8" t="s">
        <v>1340</v>
      </c>
      <c r="J151" s="8" t="s">
        <v>52</v>
      </c>
      <c r="K151" s="8" t="s">
        <v>52</v>
      </c>
      <c r="L151" s="8" t="s">
        <v>52</v>
      </c>
      <c r="M151" s="8" t="s">
        <v>52</v>
      </c>
      <c r="N151" s="2" t="s">
        <v>52</v>
      </c>
    </row>
    <row r="152" spans="1:14" ht="30" customHeight="1" x14ac:dyDescent="0.3">
      <c r="A152" s="8" t="s">
        <v>1348</v>
      </c>
      <c r="B152" s="8" t="s">
        <v>1339</v>
      </c>
      <c r="C152" s="8" t="s">
        <v>385</v>
      </c>
      <c r="D152" s="8" t="s">
        <v>80</v>
      </c>
      <c r="E152" s="14">
        <f>일위대가!F885</f>
        <v>0</v>
      </c>
      <c r="F152" s="14">
        <f>일위대가!H885</f>
        <v>14692</v>
      </c>
      <c r="G152" s="14">
        <f>일위대가!J885</f>
        <v>440</v>
      </c>
      <c r="H152" s="14">
        <f t="shared" si="4"/>
        <v>15132</v>
      </c>
      <c r="I152" s="8" t="s">
        <v>1347</v>
      </c>
      <c r="J152" s="8" t="s">
        <v>52</v>
      </c>
      <c r="K152" s="8" t="s">
        <v>52</v>
      </c>
      <c r="L152" s="8" t="s">
        <v>52</v>
      </c>
      <c r="M152" s="8" t="s">
        <v>52</v>
      </c>
      <c r="N152" s="2" t="s">
        <v>52</v>
      </c>
    </row>
    <row r="153" spans="1:14" ht="30" customHeight="1" x14ac:dyDescent="0.3">
      <c r="A153" s="8" t="s">
        <v>1359</v>
      </c>
      <c r="B153" s="8" t="s">
        <v>1356</v>
      </c>
      <c r="C153" s="8" t="s">
        <v>1357</v>
      </c>
      <c r="D153" s="8" t="s">
        <v>172</v>
      </c>
      <c r="E153" s="14">
        <f>일위대가!F898</f>
        <v>13</v>
      </c>
      <c r="F153" s="14">
        <f>일위대가!H898</f>
        <v>1292</v>
      </c>
      <c r="G153" s="14">
        <f>일위대가!J898</f>
        <v>40</v>
      </c>
      <c r="H153" s="14">
        <f t="shared" si="4"/>
        <v>1345</v>
      </c>
      <c r="I153" s="8" t="s">
        <v>1358</v>
      </c>
      <c r="J153" s="8" t="s">
        <v>52</v>
      </c>
      <c r="K153" s="8" t="s">
        <v>52</v>
      </c>
      <c r="L153" s="8" t="s">
        <v>52</v>
      </c>
      <c r="M153" s="8" t="s">
        <v>52</v>
      </c>
      <c r="N153" s="2" t="s">
        <v>52</v>
      </c>
    </row>
    <row r="154" spans="1:14" ht="30" customHeight="1" x14ac:dyDescent="0.3">
      <c r="A154" s="8" t="s">
        <v>2143</v>
      </c>
      <c r="B154" s="8" t="s">
        <v>2140</v>
      </c>
      <c r="C154" s="8" t="s">
        <v>2141</v>
      </c>
      <c r="D154" s="8" t="s">
        <v>955</v>
      </c>
      <c r="E154" s="14">
        <f>일위대가!F902</f>
        <v>0</v>
      </c>
      <c r="F154" s="14">
        <f>일위대가!H902</f>
        <v>0</v>
      </c>
      <c r="G154" s="14">
        <f>일위대가!J902</f>
        <v>140</v>
      </c>
      <c r="H154" s="14">
        <f t="shared" si="4"/>
        <v>140</v>
      </c>
      <c r="I154" s="8" t="s">
        <v>2142</v>
      </c>
      <c r="J154" s="8" t="s">
        <v>52</v>
      </c>
      <c r="K154" s="8" t="s">
        <v>1842</v>
      </c>
      <c r="L154" s="8" t="s">
        <v>52</v>
      </c>
      <c r="M154" s="8" t="s">
        <v>52</v>
      </c>
      <c r="N154" s="2" t="s">
        <v>64</v>
      </c>
    </row>
    <row r="155" spans="1:14" ht="30" customHeight="1" x14ac:dyDescent="0.3">
      <c r="A155" s="8" t="s">
        <v>1411</v>
      </c>
      <c r="B155" s="8" t="s">
        <v>1409</v>
      </c>
      <c r="C155" s="8" t="s">
        <v>52</v>
      </c>
      <c r="D155" s="8" t="s">
        <v>80</v>
      </c>
      <c r="E155" s="14">
        <f>일위대가!F908</f>
        <v>0</v>
      </c>
      <c r="F155" s="14">
        <f>일위대가!H908</f>
        <v>9433</v>
      </c>
      <c r="G155" s="14">
        <f>일위대가!J908</f>
        <v>565</v>
      </c>
      <c r="H155" s="14">
        <f t="shared" si="4"/>
        <v>9998</v>
      </c>
      <c r="I155" s="8" t="s">
        <v>1410</v>
      </c>
      <c r="J155" s="8" t="s">
        <v>52</v>
      </c>
      <c r="K155" s="8" t="s">
        <v>52</v>
      </c>
      <c r="L155" s="8" t="s">
        <v>52</v>
      </c>
      <c r="M155" s="8" t="s">
        <v>52</v>
      </c>
      <c r="N155" s="2" t="s">
        <v>52</v>
      </c>
    </row>
    <row r="156" spans="1:14" ht="30" customHeight="1" x14ac:dyDescent="0.3">
      <c r="A156" s="8" t="s">
        <v>1440</v>
      </c>
      <c r="B156" s="8" t="s">
        <v>1437</v>
      </c>
      <c r="C156" s="8" t="s">
        <v>1438</v>
      </c>
      <c r="D156" s="8" t="s">
        <v>80</v>
      </c>
      <c r="E156" s="14">
        <f>일위대가!F914</f>
        <v>0</v>
      </c>
      <c r="F156" s="14">
        <f>일위대가!H914</f>
        <v>14243</v>
      </c>
      <c r="G156" s="14">
        <f>일위대가!J914</f>
        <v>284</v>
      </c>
      <c r="H156" s="14">
        <f t="shared" si="4"/>
        <v>14527</v>
      </c>
      <c r="I156" s="8" t="s">
        <v>1439</v>
      </c>
      <c r="J156" s="8" t="s">
        <v>52</v>
      </c>
      <c r="K156" s="8" t="s">
        <v>52</v>
      </c>
      <c r="L156" s="8" t="s">
        <v>52</v>
      </c>
      <c r="M156" s="8" t="s">
        <v>52</v>
      </c>
      <c r="N156" s="2" t="s">
        <v>52</v>
      </c>
    </row>
    <row r="157" spans="1:14" ht="30" customHeight="1" x14ac:dyDescent="0.3">
      <c r="A157" s="8" t="s">
        <v>1446</v>
      </c>
      <c r="B157" s="8" t="s">
        <v>1437</v>
      </c>
      <c r="C157" s="8" t="s">
        <v>1444</v>
      </c>
      <c r="D157" s="8" t="s">
        <v>80</v>
      </c>
      <c r="E157" s="14">
        <f>일위대가!F920</f>
        <v>0</v>
      </c>
      <c r="F157" s="14">
        <f>일위대가!H920</f>
        <v>20222</v>
      </c>
      <c r="G157" s="14">
        <f>일위대가!J920</f>
        <v>404</v>
      </c>
      <c r="H157" s="14">
        <f t="shared" si="4"/>
        <v>20626</v>
      </c>
      <c r="I157" s="8" t="s">
        <v>1445</v>
      </c>
      <c r="J157" s="8" t="s">
        <v>52</v>
      </c>
      <c r="K157" s="8" t="s">
        <v>52</v>
      </c>
      <c r="L157" s="8" t="s">
        <v>52</v>
      </c>
      <c r="M157" s="8" t="s">
        <v>52</v>
      </c>
      <c r="N157" s="2" t="s">
        <v>52</v>
      </c>
    </row>
    <row r="158" spans="1:14" ht="30" customHeight="1" x14ac:dyDescent="0.3">
      <c r="A158" s="8" t="s">
        <v>1457</v>
      </c>
      <c r="B158" s="8" t="s">
        <v>1455</v>
      </c>
      <c r="C158" s="8" t="s">
        <v>52</v>
      </c>
      <c r="D158" s="8" t="s">
        <v>196</v>
      </c>
      <c r="E158" s="14">
        <f>일위대가!F928</f>
        <v>491</v>
      </c>
      <c r="F158" s="14">
        <f>일위대가!H928</f>
        <v>3762</v>
      </c>
      <c r="G158" s="14">
        <f>일위대가!J928</f>
        <v>75</v>
      </c>
      <c r="H158" s="14">
        <f t="shared" si="4"/>
        <v>4328</v>
      </c>
      <c r="I158" s="8" t="s">
        <v>1456</v>
      </c>
      <c r="J158" s="8" t="s">
        <v>52</v>
      </c>
      <c r="K158" s="8" t="s">
        <v>52</v>
      </c>
      <c r="L158" s="8" t="s">
        <v>52</v>
      </c>
      <c r="M158" s="8" t="s">
        <v>52</v>
      </c>
      <c r="N158" s="2" t="s">
        <v>52</v>
      </c>
    </row>
    <row r="159" spans="1:14" ht="30" customHeight="1" x14ac:dyDescent="0.3">
      <c r="A159" s="8" t="s">
        <v>1468</v>
      </c>
      <c r="B159" s="8" t="s">
        <v>1465</v>
      </c>
      <c r="C159" s="8" t="s">
        <v>1466</v>
      </c>
      <c r="D159" s="8" t="s">
        <v>69</v>
      </c>
      <c r="E159" s="14">
        <f>일위대가!F933</f>
        <v>71900</v>
      </c>
      <c r="F159" s="14">
        <f>일위대가!H933</f>
        <v>27643</v>
      </c>
      <c r="G159" s="14">
        <f>일위대가!J933</f>
        <v>552</v>
      </c>
      <c r="H159" s="14">
        <f t="shared" si="4"/>
        <v>100095</v>
      </c>
      <c r="I159" s="8" t="s">
        <v>1467</v>
      </c>
      <c r="J159" s="8" t="s">
        <v>52</v>
      </c>
      <c r="K159" s="8" t="s">
        <v>52</v>
      </c>
      <c r="L159" s="8" t="s">
        <v>52</v>
      </c>
      <c r="M159" s="8" t="s">
        <v>52</v>
      </c>
      <c r="N159" s="2" t="s">
        <v>52</v>
      </c>
    </row>
    <row r="160" spans="1:14" ht="30" customHeight="1" x14ac:dyDescent="0.3">
      <c r="A160" s="8" t="s">
        <v>2176</v>
      </c>
      <c r="B160" s="8" t="s">
        <v>2174</v>
      </c>
      <c r="C160" s="8" t="s">
        <v>1326</v>
      </c>
      <c r="D160" s="8" t="s">
        <v>927</v>
      </c>
      <c r="E160" s="14">
        <f>일위대가!F939</f>
        <v>0</v>
      </c>
      <c r="F160" s="14">
        <f>일위대가!H939</f>
        <v>27643</v>
      </c>
      <c r="G160" s="14">
        <f>일위대가!J939</f>
        <v>552</v>
      </c>
      <c r="H160" s="14">
        <f t="shared" si="4"/>
        <v>28195</v>
      </c>
      <c r="I160" s="8" t="s">
        <v>2175</v>
      </c>
      <c r="J160" s="8" t="s">
        <v>52</v>
      </c>
      <c r="K160" s="8" t="s">
        <v>52</v>
      </c>
      <c r="L160" s="8" t="s">
        <v>52</v>
      </c>
      <c r="M160" s="8" t="s">
        <v>52</v>
      </c>
      <c r="N160" s="2" t="s">
        <v>52</v>
      </c>
    </row>
    <row r="161" spans="1:14" ht="30" customHeight="1" x14ac:dyDescent="0.3">
      <c r="A161" s="8" t="s">
        <v>1482</v>
      </c>
      <c r="B161" s="8" t="s">
        <v>1479</v>
      </c>
      <c r="C161" s="8" t="s">
        <v>1480</v>
      </c>
      <c r="D161" s="8" t="s">
        <v>80</v>
      </c>
      <c r="E161" s="14">
        <f>일위대가!F944</f>
        <v>0</v>
      </c>
      <c r="F161" s="14">
        <f>일위대가!H944</f>
        <v>28247</v>
      </c>
      <c r="G161" s="14">
        <f>일위대가!J944</f>
        <v>0</v>
      </c>
      <c r="H161" s="14">
        <f t="shared" si="4"/>
        <v>28247</v>
      </c>
      <c r="I161" s="8" t="s">
        <v>1481</v>
      </c>
      <c r="J161" s="8" t="s">
        <v>52</v>
      </c>
      <c r="K161" s="8" t="s">
        <v>52</v>
      </c>
      <c r="L161" s="8" t="s">
        <v>52</v>
      </c>
      <c r="M161" s="8" t="s">
        <v>52</v>
      </c>
      <c r="N161" s="2" t="s">
        <v>52</v>
      </c>
    </row>
    <row r="162" spans="1:14" ht="30" customHeight="1" x14ac:dyDescent="0.3">
      <c r="A162" s="8" t="s">
        <v>1497</v>
      </c>
      <c r="B162" s="8" t="s">
        <v>1494</v>
      </c>
      <c r="C162" s="8" t="s">
        <v>1495</v>
      </c>
      <c r="D162" s="8" t="s">
        <v>927</v>
      </c>
      <c r="E162" s="14">
        <f>일위대가!F950</f>
        <v>0</v>
      </c>
      <c r="F162" s="14">
        <f>일위대가!H950</f>
        <v>622376</v>
      </c>
      <c r="G162" s="14">
        <f>일위대가!J950</f>
        <v>12447</v>
      </c>
      <c r="H162" s="14">
        <f t="shared" ref="H162:H193" si="5">E162+F162+G162</f>
        <v>634823</v>
      </c>
      <c r="I162" s="8" t="s">
        <v>1496</v>
      </c>
      <c r="J162" s="8" t="s">
        <v>52</v>
      </c>
      <c r="K162" s="8" t="s">
        <v>52</v>
      </c>
      <c r="L162" s="8" t="s">
        <v>52</v>
      </c>
      <c r="M162" s="8" t="s">
        <v>52</v>
      </c>
      <c r="N162" s="2" t="s">
        <v>52</v>
      </c>
    </row>
    <row r="163" spans="1:14" ht="30" customHeight="1" x14ac:dyDescent="0.3">
      <c r="A163" s="8" t="s">
        <v>1517</v>
      </c>
      <c r="B163" s="8" t="s">
        <v>1356</v>
      </c>
      <c r="C163" s="8" t="s">
        <v>1515</v>
      </c>
      <c r="D163" s="8" t="s">
        <v>172</v>
      </c>
      <c r="E163" s="14">
        <f>일위대가!F963</f>
        <v>45</v>
      </c>
      <c r="F163" s="14">
        <f>일위대가!H963</f>
        <v>1421</v>
      </c>
      <c r="G163" s="14">
        <f>일위대가!J963</f>
        <v>45</v>
      </c>
      <c r="H163" s="14">
        <f t="shared" si="5"/>
        <v>1511</v>
      </c>
      <c r="I163" s="8" t="s">
        <v>1516</v>
      </c>
      <c r="J163" s="8" t="s">
        <v>52</v>
      </c>
      <c r="K163" s="8" t="s">
        <v>52</v>
      </c>
      <c r="L163" s="8" t="s">
        <v>52</v>
      </c>
      <c r="M163" s="8" t="s">
        <v>52</v>
      </c>
      <c r="N163" s="2" t="s">
        <v>52</v>
      </c>
    </row>
    <row r="164" spans="1:14" ht="30" customHeight="1" x14ac:dyDescent="0.3">
      <c r="A164" s="8" t="s">
        <v>1528</v>
      </c>
      <c r="B164" s="8" t="s">
        <v>1525</v>
      </c>
      <c r="C164" s="8" t="s">
        <v>1526</v>
      </c>
      <c r="D164" s="8" t="s">
        <v>80</v>
      </c>
      <c r="E164" s="14">
        <f>일위대가!F969</f>
        <v>42</v>
      </c>
      <c r="F164" s="14">
        <f>일위대가!H969</f>
        <v>1423</v>
      </c>
      <c r="G164" s="14">
        <f>일위대가!J969</f>
        <v>0</v>
      </c>
      <c r="H164" s="14">
        <f t="shared" si="5"/>
        <v>1465</v>
      </c>
      <c r="I164" s="8" t="s">
        <v>1527</v>
      </c>
      <c r="J164" s="8" t="s">
        <v>52</v>
      </c>
      <c r="K164" s="8" t="s">
        <v>52</v>
      </c>
      <c r="L164" s="8" t="s">
        <v>52</v>
      </c>
      <c r="M164" s="8" t="s">
        <v>52</v>
      </c>
      <c r="N164" s="2" t="s">
        <v>52</v>
      </c>
    </row>
    <row r="165" spans="1:14" ht="30" customHeight="1" x14ac:dyDescent="0.3">
      <c r="A165" s="8" t="s">
        <v>1539</v>
      </c>
      <c r="B165" s="8" t="s">
        <v>1536</v>
      </c>
      <c r="C165" s="8" t="s">
        <v>1537</v>
      </c>
      <c r="D165" s="8" t="s">
        <v>80</v>
      </c>
      <c r="E165" s="14">
        <f>일위대가!F973</f>
        <v>91</v>
      </c>
      <c r="F165" s="14">
        <f>일위대가!H973</f>
        <v>760</v>
      </c>
      <c r="G165" s="14">
        <f>일위대가!J973</f>
        <v>0</v>
      </c>
      <c r="H165" s="14">
        <f t="shared" si="5"/>
        <v>851</v>
      </c>
      <c r="I165" s="8" t="s">
        <v>1538</v>
      </c>
      <c r="J165" s="8" t="s">
        <v>52</v>
      </c>
      <c r="K165" s="8" t="s">
        <v>52</v>
      </c>
      <c r="L165" s="8" t="s">
        <v>52</v>
      </c>
      <c r="M165" s="8" t="s">
        <v>52</v>
      </c>
      <c r="N165" s="2" t="s">
        <v>52</v>
      </c>
    </row>
    <row r="166" spans="1:14" ht="30" customHeight="1" x14ac:dyDescent="0.3">
      <c r="A166" s="8" t="s">
        <v>2220</v>
      </c>
      <c r="B166" s="8" t="s">
        <v>1536</v>
      </c>
      <c r="C166" s="8" t="s">
        <v>1537</v>
      </c>
      <c r="D166" s="8" t="s">
        <v>2218</v>
      </c>
      <c r="E166" s="14">
        <f>일위대가!F979</f>
        <v>912</v>
      </c>
      <c r="F166" s="14">
        <f>일위대가!H979</f>
        <v>7603</v>
      </c>
      <c r="G166" s="14">
        <f>일위대가!J979</f>
        <v>0</v>
      </c>
      <c r="H166" s="14">
        <f t="shared" si="5"/>
        <v>8515</v>
      </c>
      <c r="I166" s="8" t="s">
        <v>2219</v>
      </c>
      <c r="J166" s="8" t="s">
        <v>52</v>
      </c>
      <c r="K166" s="8" t="s">
        <v>52</v>
      </c>
      <c r="L166" s="8" t="s">
        <v>52</v>
      </c>
      <c r="M166" s="8" t="s">
        <v>52</v>
      </c>
      <c r="N166" s="2" t="s">
        <v>52</v>
      </c>
    </row>
    <row r="167" spans="1:14" ht="30" customHeight="1" x14ac:dyDescent="0.3">
      <c r="A167" s="8" t="s">
        <v>1544</v>
      </c>
      <c r="B167" s="8" t="s">
        <v>1542</v>
      </c>
      <c r="C167" s="8" t="s">
        <v>1526</v>
      </c>
      <c r="D167" s="8" t="s">
        <v>80</v>
      </c>
      <c r="E167" s="14">
        <f>일위대가!F985</f>
        <v>68</v>
      </c>
      <c r="F167" s="14">
        <f>일위대가!H985</f>
        <v>2277</v>
      </c>
      <c r="G167" s="14">
        <f>일위대가!J985</f>
        <v>0</v>
      </c>
      <c r="H167" s="14">
        <f t="shared" si="5"/>
        <v>2345</v>
      </c>
      <c r="I167" s="8" t="s">
        <v>1543</v>
      </c>
      <c r="J167" s="8" t="s">
        <v>52</v>
      </c>
      <c r="K167" s="8" t="s">
        <v>52</v>
      </c>
      <c r="L167" s="8" t="s">
        <v>52</v>
      </c>
      <c r="M167" s="8" t="s">
        <v>52</v>
      </c>
      <c r="N167" s="2" t="s">
        <v>52</v>
      </c>
    </row>
    <row r="168" spans="1:14" ht="30" customHeight="1" x14ac:dyDescent="0.3">
      <c r="A168" s="8" t="s">
        <v>1549</v>
      </c>
      <c r="B168" s="8" t="s">
        <v>1546</v>
      </c>
      <c r="C168" s="8" t="s">
        <v>1547</v>
      </c>
      <c r="D168" s="8" t="s">
        <v>80</v>
      </c>
      <c r="E168" s="14">
        <f>일위대가!F992</f>
        <v>1672</v>
      </c>
      <c r="F168" s="14">
        <f>일위대가!H992</f>
        <v>0</v>
      </c>
      <c r="G168" s="14">
        <f>일위대가!J992</f>
        <v>0</v>
      </c>
      <c r="H168" s="14">
        <f t="shared" si="5"/>
        <v>1672</v>
      </c>
      <c r="I168" s="8" t="s">
        <v>1548</v>
      </c>
      <c r="J168" s="8" t="s">
        <v>52</v>
      </c>
      <c r="K168" s="8" t="s">
        <v>52</v>
      </c>
      <c r="L168" s="8" t="s">
        <v>52</v>
      </c>
      <c r="M168" s="8" t="s">
        <v>52</v>
      </c>
      <c r="N168" s="2" t="s">
        <v>52</v>
      </c>
    </row>
    <row r="169" spans="1:14" ht="30" customHeight="1" x14ac:dyDescent="0.3">
      <c r="A169" s="8" t="s">
        <v>1554</v>
      </c>
      <c r="B169" s="8" t="s">
        <v>1551</v>
      </c>
      <c r="C169" s="8" t="s">
        <v>1552</v>
      </c>
      <c r="D169" s="8" t="s">
        <v>80</v>
      </c>
      <c r="E169" s="14">
        <f>일위대가!F998</f>
        <v>317</v>
      </c>
      <c r="F169" s="14">
        <f>일위대가!H998</f>
        <v>15868</v>
      </c>
      <c r="G169" s="14">
        <f>일위대가!J998</f>
        <v>0</v>
      </c>
      <c r="H169" s="14">
        <f t="shared" si="5"/>
        <v>16185</v>
      </c>
      <c r="I169" s="8" t="s">
        <v>1553</v>
      </c>
      <c r="J169" s="8" t="s">
        <v>52</v>
      </c>
      <c r="K169" s="8" t="s">
        <v>52</v>
      </c>
      <c r="L169" s="8" t="s">
        <v>52</v>
      </c>
      <c r="M169" s="8" t="s">
        <v>52</v>
      </c>
      <c r="N169" s="2" t="s">
        <v>52</v>
      </c>
    </row>
    <row r="170" spans="1:14" ht="30" customHeight="1" x14ac:dyDescent="0.3">
      <c r="A170" s="8" t="s">
        <v>1560</v>
      </c>
      <c r="B170" s="8" t="s">
        <v>1557</v>
      </c>
      <c r="C170" s="8" t="s">
        <v>1558</v>
      </c>
      <c r="D170" s="8" t="s">
        <v>80</v>
      </c>
      <c r="E170" s="14">
        <f>일위대가!F1004</f>
        <v>355</v>
      </c>
      <c r="F170" s="14">
        <f>일위대가!H1004</f>
        <v>8889</v>
      </c>
      <c r="G170" s="14">
        <f>일위대가!J1004</f>
        <v>0</v>
      </c>
      <c r="H170" s="14">
        <f t="shared" si="5"/>
        <v>9244</v>
      </c>
      <c r="I170" s="8" t="s">
        <v>1559</v>
      </c>
      <c r="J170" s="8" t="s">
        <v>52</v>
      </c>
      <c r="K170" s="8" t="s">
        <v>52</v>
      </c>
      <c r="L170" s="8" t="s">
        <v>52</v>
      </c>
      <c r="M170" s="8" t="s">
        <v>52</v>
      </c>
      <c r="N170" s="2" t="s">
        <v>52</v>
      </c>
    </row>
    <row r="171" spans="1:14" ht="30" customHeight="1" x14ac:dyDescent="0.3">
      <c r="A171" s="8" t="s">
        <v>1568</v>
      </c>
      <c r="B171" s="8" t="s">
        <v>1565</v>
      </c>
      <c r="C171" s="8" t="s">
        <v>1566</v>
      </c>
      <c r="D171" s="8" t="s">
        <v>80</v>
      </c>
      <c r="E171" s="14">
        <f>일위대가!F1010</f>
        <v>68</v>
      </c>
      <c r="F171" s="14">
        <f>일위대가!H1010</f>
        <v>2277</v>
      </c>
      <c r="G171" s="14">
        <f>일위대가!J1010</f>
        <v>0</v>
      </c>
      <c r="H171" s="14">
        <f t="shared" si="5"/>
        <v>2345</v>
      </c>
      <c r="I171" s="8" t="s">
        <v>1567</v>
      </c>
      <c r="J171" s="8" t="s">
        <v>52</v>
      </c>
      <c r="K171" s="8" t="s">
        <v>52</v>
      </c>
      <c r="L171" s="8" t="s">
        <v>52</v>
      </c>
      <c r="M171" s="8" t="s">
        <v>52</v>
      </c>
      <c r="N171" s="2" t="s">
        <v>52</v>
      </c>
    </row>
    <row r="172" spans="1:14" ht="30" customHeight="1" x14ac:dyDescent="0.3">
      <c r="A172" s="8" t="s">
        <v>1573</v>
      </c>
      <c r="B172" s="8" t="s">
        <v>1570</v>
      </c>
      <c r="C172" s="8" t="s">
        <v>1571</v>
      </c>
      <c r="D172" s="8" t="s">
        <v>80</v>
      </c>
      <c r="E172" s="14">
        <f>일위대가!F1015</f>
        <v>1165</v>
      </c>
      <c r="F172" s="14">
        <f>일위대가!H1015</f>
        <v>0</v>
      </c>
      <c r="G172" s="14">
        <f>일위대가!J1015</f>
        <v>0</v>
      </c>
      <c r="H172" s="14">
        <f t="shared" si="5"/>
        <v>1165</v>
      </c>
      <c r="I172" s="8" t="s">
        <v>1572</v>
      </c>
      <c r="J172" s="8" t="s">
        <v>52</v>
      </c>
      <c r="K172" s="8" t="s">
        <v>52</v>
      </c>
      <c r="L172" s="8" t="s">
        <v>52</v>
      </c>
      <c r="M172" s="8" t="s">
        <v>52</v>
      </c>
      <c r="N172" s="2" t="s">
        <v>52</v>
      </c>
    </row>
    <row r="173" spans="1:14" ht="30" customHeight="1" x14ac:dyDescent="0.3">
      <c r="A173" s="8" t="s">
        <v>1578</v>
      </c>
      <c r="B173" s="8" t="s">
        <v>1575</v>
      </c>
      <c r="C173" s="8" t="s">
        <v>1576</v>
      </c>
      <c r="D173" s="8" t="s">
        <v>80</v>
      </c>
      <c r="E173" s="14">
        <f>일위대가!F1023</f>
        <v>113</v>
      </c>
      <c r="F173" s="14">
        <f>일위대가!H1023</f>
        <v>5692</v>
      </c>
      <c r="G173" s="14">
        <f>일위대가!J1023</f>
        <v>0</v>
      </c>
      <c r="H173" s="14">
        <f t="shared" si="5"/>
        <v>5805</v>
      </c>
      <c r="I173" s="8" t="s">
        <v>1577</v>
      </c>
      <c r="J173" s="8" t="s">
        <v>52</v>
      </c>
      <c r="K173" s="8" t="s">
        <v>52</v>
      </c>
      <c r="L173" s="8" t="s">
        <v>52</v>
      </c>
      <c r="M173" s="8" t="s">
        <v>52</v>
      </c>
      <c r="N173" s="2" t="s">
        <v>52</v>
      </c>
    </row>
    <row r="174" spans="1:14" ht="30" customHeight="1" x14ac:dyDescent="0.3">
      <c r="A174" s="8" t="s">
        <v>1583</v>
      </c>
      <c r="B174" s="8" t="s">
        <v>1557</v>
      </c>
      <c r="C174" s="8" t="s">
        <v>1581</v>
      </c>
      <c r="D174" s="8" t="s">
        <v>80</v>
      </c>
      <c r="E174" s="14">
        <f>일위대가!F1029</f>
        <v>355</v>
      </c>
      <c r="F174" s="14">
        <f>일위대가!H1029</f>
        <v>8889</v>
      </c>
      <c r="G174" s="14">
        <f>일위대가!J1029</f>
        <v>0</v>
      </c>
      <c r="H174" s="14">
        <f t="shared" si="5"/>
        <v>9244</v>
      </c>
      <c r="I174" s="8" t="s">
        <v>1582</v>
      </c>
      <c r="J174" s="8" t="s">
        <v>52</v>
      </c>
      <c r="K174" s="8" t="s">
        <v>52</v>
      </c>
      <c r="L174" s="8" t="s">
        <v>52</v>
      </c>
      <c r="M174" s="8" t="s">
        <v>52</v>
      </c>
      <c r="N174" s="2" t="s">
        <v>52</v>
      </c>
    </row>
    <row r="175" spans="1:14" ht="30" customHeight="1" x14ac:dyDescent="0.3">
      <c r="A175" s="8" t="s">
        <v>1590</v>
      </c>
      <c r="B175" s="8" t="s">
        <v>1565</v>
      </c>
      <c r="C175" s="8" t="s">
        <v>1588</v>
      </c>
      <c r="D175" s="8" t="s">
        <v>80</v>
      </c>
      <c r="E175" s="14">
        <f>일위대가!F1036</f>
        <v>68</v>
      </c>
      <c r="F175" s="14">
        <f>일위대가!H1036</f>
        <v>2733</v>
      </c>
      <c r="G175" s="14">
        <f>일위대가!J1036</f>
        <v>0</v>
      </c>
      <c r="H175" s="14">
        <f t="shared" si="5"/>
        <v>2801</v>
      </c>
      <c r="I175" s="8" t="s">
        <v>1589</v>
      </c>
      <c r="J175" s="8" t="s">
        <v>52</v>
      </c>
      <c r="K175" s="8" t="s">
        <v>52</v>
      </c>
      <c r="L175" s="8" t="s">
        <v>52</v>
      </c>
      <c r="M175" s="8" t="s">
        <v>52</v>
      </c>
      <c r="N175" s="2" t="s">
        <v>52</v>
      </c>
    </row>
    <row r="176" spans="1:14" ht="30" customHeight="1" x14ac:dyDescent="0.3">
      <c r="A176" s="8" t="s">
        <v>1595</v>
      </c>
      <c r="B176" s="8" t="s">
        <v>1575</v>
      </c>
      <c r="C176" s="8" t="s">
        <v>1593</v>
      </c>
      <c r="D176" s="8" t="s">
        <v>80</v>
      </c>
      <c r="E176" s="14">
        <f>일위대가!F1045</f>
        <v>113</v>
      </c>
      <c r="F176" s="14">
        <f>일위대가!H1045</f>
        <v>6830</v>
      </c>
      <c r="G176" s="14">
        <f>일위대가!J1045</f>
        <v>0</v>
      </c>
      <c r="H176" s="14">
        <f t="shared" si="5"/>
        <v>6943</v>
      </c>
      <c r="I176" s="8" t="s">
        <v>1594</v>
      </c>
      <c r="J176" s="8" t="s">
        <v>52</v>
      </c>
      <c r="K176" s="8" t="s">
        <v>52</v>
      </c>
      <c r="L176" s="8" t="s">
        <v>52</v>
      </c>
      <c r="M176" s="8" t="s">
        <v>52</v>
      </c>
      <c r="N176" s="2" t="s">
        <v>52</v>
      </c>
    </row>
    <row r="177" spans="1:14" ht="30" customHeight="1" x14ac:dyDescent="0.3">
      <c r="A177" s="8" t="s">
        <v>1602</v>
      </c>
      <c r="B177" s="8" t="s">
        <v>1599</v>
      </c>
      <c r="C177" s="8" t="s">
        <v>1600</v>
      </c>
      <c r="D177" s="8" t="s">
        <v>80</v>
      </c>
      <c r="E177" s="14">
        <f>일위대가!F1051</f>
        <v>7075</v>
      </c>
      <c r="F177" s="14">
        <f>일위대가!H1051</f>
        <v>0</v>
      </c>
      <c r="G177" s="14">
        <f>일위대가!J1051</f>
        <v>0</v>
      </c>
      <c r="H177" s="14">
        <f t="shared" si="5"/>
        <v>7075</v>
      </c>
      <c r="I177" s="8" t="s">
        <v>1601</v>
      </c>
      <c r="J177" s="8" t="s">
        <v>52</v>
      </c>
      <c r="K177" s="8" t="s">
        <v>52</v>
      </c>
      <c r="L177" s="8" t="s">
        <v>52</v>
      </c>
      <c r="M177" s="8" t="s">
        <v>52</v>
      </c>
      <c r="N177" s="2" t="s">
        <v>52</v>
      </c>
    </row>
    <row r="178" spans="1:14" ht="30" customHeight="1" x14ac:dyDescent="0.3">
      <c r="A178" s="8" t="s">
        <v>1607</v>
      </c>
      <c r="B178" s="8" t="s">
        <v>1604</v>
      </c>
      <c r="C178" s="8" t="s">
        <v>1605</v>
      </c>
      <c r="D178" s="8" t="s">
        <v>80</v>
      </c>
      <c r="E178" s="14">
        <f>일위대가!F1057</f>
        <v>189</v>
      </c>
      <c r="F178" s="14">
        <f>일위대가!H1057</f>
        <v>9462</v>
      </c>
      <c r="G178" s="14">
        <f>일위대가!J1057</f>
        <v>0</v>
      </c>
      <c r="H178" s="14">
        <f t="shared" si="5"/>
        <v>9651</v>
      </c>
      <c r="I178" s="8" t="s">
        <v>1606</v>
      </c>
      <c r="J178" s="8" t="s">
        <v>52</v>
      </c>
      <c r="K178" s="8" t="s">
        <v>52</v>
      </c>
      <c r="L178" s="8" t="s">
        <v>52</v>
      </c>
      <c r="M178" s="8" t="s">
        <v>52</v>
      </c>
      <c r="N178" s="2" t="s">
        <v>52</v>
      </c>
    </row>
    <row r="179" spans="1:14" ht="30" customHeight="1" x14ac:dyDescent="0.3">
      <c r="A179" s="8" t="s">
        <v>1629</v>
      </c>
      <c r="B179" s="8" t="s">
        <v>1627</v>
      </c>
      <c r="C179" s="8" t="s">
        <v>1605</v>
      </c>
      <c r="D179" s="8" t="s">
        <v>80</v>
      </c>
      <c r="E179" s="14">
        <f>일위대가!F1063</f>
        <v>252</v>
      </c>
      <c r="F179" s="14">
        <f>일위대가!H1063</f>
        <v>12646</v>
      </c>
      <c r="G179" s="14">
        <f>일위대가!J1063</f>
        <v>0</v>
      </c>
      <c r="H179" s="14">
        <f t="shared" si="5"/>
        <v>12898</v>
      </c>
      <c r="I179" s="8" t="s">
        <v>1628</v>
      </c>
      <c r="J179" s="8" t="s">
        <v>52</v>
      </c>
      <c r="K179" s="8" t="s">
        <v>52</v>
      </c>
      <c r="L179" s="8" t="s">
        <v>52</v>
      </c>
      <c r="M179" s="8" t="s">
        <v>52</v>
      </c>
      <c r="N179" s="2" t="s">
        <v>52</v>
      </c>
    </row>
    <row r="180" spans="1:14" ht="30" customHeight="1" x14ac:dyDescent="0.3">
      <c r="A180" s="8" t="s">
        <v>2308</v>
      </c>
      <c r="B180" s="8" t="s">
        <v>2309</v>
      </c>
      <c r="C180" s="8" t="s">
        <v>2310</v>
      </c>
      <c r="D180" s="8" t="s">
        <v>955</v>
      </c>
      <c r="E180" s="14">
        <f>일위대가!F1070</f>
        <v>1632</v>
      </c>
      <c r="F180" s="14">
        <f>일위대가!H1070</f>
        <v>28571</v>
      </c>
      <c r="G180" s="14">
        <f>일위대가!J1070</f>
        <v>539</v>
      </c>
      <c r="H180" s="14">
        <f t="shared" si="5"/>
        <v>30742</v>
      </c>
      <c r="I180" s="8" t="s">
        <v>2311</v>
      </c>
      <c r="J180" s="8" t="s">
        <v>52</v>
      </c>
      <c r="K180" s="8" t="s">
        <v>1842</v>
      </c>
      <c r="L180" s="8" t="s">
        <v>52</v>
      </c>
      <c r="M180" s="8" t="s">
        <v>52</v>
      </c>
      <c r="N180" s="2" t="s">
        <v>64</v>
      </c>
    </row>
    <row r="181" spans="1:14" ht="30" customHeight="1" x14ac:dyDescent="0.3">
      <c r="A181" s="8" t="s">
        <v>2319</v>
      </c>
      <c r="B181" s="8" t="s">
        <v>2320</v>
      </c>
      <c r="C181" s="8" t="s">
        <v>2321</v>
      </c>
      <c r="D181" s="8" t="s">
        <v>955</v>
      </c>
      <c r="E181" s="14">
        <f>일위대가!F1077</f>
        <v>6185</v>
      </c>
      <c r="F181" s="14">
        <f>일위대가!H1077</f>
        <v>44299</v>
      </c>
      <c r="G181" s="14">
        <f>일위대가!J1077</f>
        <v>6564</v>
      </c>
      <c r="H181" s="14">
        <f t="shared" si="5"/>
        <v>57048</v>
      </c>
      <c r="I181" s="8" t="s">
        <v>2322</v>
      </c>
      <c r="J181" s="8" t="s">
        <v>52</v>
      </c>
      <c r="K181" s="8" t="s">
        <v>1842</v>
      </c>
      <c r="L181" s="8" t="s">
        <v>52</v>
      </c>
      <c r="M181" s="8" t="s">
        <v>52</v>
      </c>
      <c r="N181" s="2" t="s">
        <v>64</v>
      </c>
    </row>
    <row r="182" spans="1:14" ht="30" customHeight="1" x14ac:dyDescent="0.3">
      <c r="A182" s="8" t="s">
        <v>2330</v>
      </c>
      <c r="B182" s="8" t="s">
        <v>2331</v>
      </c>
      <c r="C182" s="8" t="s">
        <v>2332</v>
      </c>
      <c r="D182" s="8" t="s">
        <v>955</v>
      </c>
      <c r="E182" s="14">
        <f>일위대가!F1084</f>
        <v>14837</v>
      </c>
      <c r="F182" s="14">
        <f>일위대가!H1084</f>
        <v>36224</v>
      </c>
      <c r="G182" s="14">
        <f>일위대가!J1084</f>
        <v>8908</v>
      </c>
      <c r="H182" s="14">
        <f t="shared" si="5"/>
        <v>59969</v>
      </c>
      <c r="I182" s="8" t="s">
        <v>2333</v>
      </c>
      <c r="J182" s="8" t="s">
        <v>52</v>
      </c>
      <c r="K182" s="8" t="s">
        <v>1842</v>
      </c>
      <c r="L182" s="8" t="s">
        <v>52</v>
      </c>
      <c r="M182" s="8" t="s">
        <v>52</v>
      </c>
      <c r="N182" s="2" t="s">
        <v>64</v>
      </c>
    </row>
    <row r="183" spans="1:14" ht="30" customHeight="1" x14ac:dyDescent="0.3">
      <c r="A183" s="8" t="s">
        <v>2343</v>
      </c>
      <c r="B183" s="8" t="s">
        <v>2344</v>
      </c>
      <c r="C183" s="8" t="s">
        <v>2345</v>
      </c>
      <c r="D183" s="8" t="s">
        <v>955</v>
      </c>
      <c r="E183" s="14">
        <f>일위대가!F1091</f>
        <v>17071</v>
      </c>
      <c r="F183" s="14">
        <f>일위대가!H1091</f>
        <v>44299</v>
      </c>
      <c r="G183" s="14">
        <f>일위대가!J1091</f>
        <v>49004</v>
      </c>
      <c r="H183" s="14">
        <f t="shared" si="5"/>
        <v>110374</v>
      </c>
      <c r="I183" s="8" t="s">
        <v>2346</v>
      </c>
      <c r="J183" s="8" t="s">
        <v>52</v>
      </c>
      <c r="K183" s="8" t="s">
        <v>1842</v>
      </c>
      <c r="L183" s="8" t="s">
        <v>52</v>
      </c>
      <c r="M183" s="8" t="s">
        <v>52</v>
      </c>
      <c r="N183" s="2" t="s">
        <v>64</v>
      </c>
    </row>
    <row r="184" spans="1:14" ht="30" customHeight="1" x14ac:dyDescent="0.3">
      <c r="A184" s="8" t="s">
        <v>2354</v>
      </c>
      <c r="B184" s="8" t="s">
        <v>2355</v>
      </c>
      <c r="C184" s="8" t="s">
        <v>2356</v>
      </c>
      <c r="D184" s="8" t="s">
        <v>955</v>
      </c>
      <c r="E184" s="14">
        <f>일위대가!F1098</f>
        <v>13468</v>
      </c>
      <c r="F184" s="14">
        <f>일위대가!H1098</f>
        <v>44299</v>
      </c>
      <c r="G184" s="14">
        <f>일위대가!J1098</f>
        <v>10707</v>
      </c>
      <c r="H184" s="14">
        <f t="shared" si="5"/>
        <v>68474</v>
      </c>
      <c r="I184" s="8" t="s">
        <v>2357</v>
      </c>
      <c r="J184" s="8" t="s">
        <v>52</v>
      </c>
      <c r="K184" s="8" t="s">
        <v>1842</v>
      </c>
      <c r="L184" s="8" t="s">
        <v>52</v>
      </c>
      <c r="M184" s="8" t="s">
        <v>52</v>
      </c>
      <c r="N184" s="2" t="s">
        <v>64</v>
      </c>
    </row>
    <row r="185" spans="1:14" ht="30" customHeight="1" x14ac:dyDescent="0.3">
      <c r="A185" s="8" t="s">
        <v>2365</v>
      </c>
      <c r="B185" s="8" t="s">
        <v>2366</v>
      </c>
      <c r="C185" s="8" t="s">
        <v>2367</v>
      </c>
      <c r="D185" s="8" t="s">
        <v>955</v>
      </c>
      <c r="E185" s="14">
        <f>일위대가!F1105</f>
        <v>12076</v>
      </c>
      <c r="F185" s="14">
        <f>일위대가!H1105</f>
        <v>44299</v>
      </c>
      <c r="G185" s="14">
        <f>일위대가!J1105</f>
        <v>16629</v>
      </c>
      <c r="H185" s="14">
        <f t="shared" si="5"/>
        <v>73004</v>
      </c>
      <c r="I185" s="8" t="s">
        <v>2368</v>
      </c>
      <c r="J185" s="8" t="s">
        <v>52</v>
      </c>
      <c r="K185" s="8" t="s">
        <v>1842</v>
      </c>
      <c r="L185" s="8" t="s">
        <v>52</v>
      </c>
      <c r="M185" s="8" t="s">
        <v>52</v>
      </c>
      <c r="N185" s="2" t="s">
        <v>64</v>
      </c>
    </row>
    <row r="186" spans="1:14" ht="30" customHeight="1" x14ac:dyDescent="0.3">
      <c r="A186" s="8" t="s">
        <v>2376</v>
      </c>
      <c r="B186" s="8" t="s">
        <v>2377</v>
      </c>
      <c r="C186" s="8" t="s">
        <v>2378</v>
      </c>
      <c r="D186" s="8" t="s">
        <v>955</v>
      </c>
      <c r="E186" s="14">
        <f>일위대가!F1112</f>
        <v>7240</v>
      </c>
      <c r="F186" s="14">
        <f>일위대가!H1112</f>
        <v>44299</v>
      </c>
      <c r="G186" s="14">
        <f>일위대가!J1112</f>
        <v>7944</v>
      </c>
      <c r="H186" s="14">
        <f t="shared" si="5"/>
        <v>59483</v>
      </c>
      <c r="I186" s="8" t="s">
        <v>2379</v>
      </c>
      <c r="J186" s="8" t="s">
        <v>52</v>
      </c>
      <c r="K186" s="8" t="s">
        <v>1842</v>
      </c>
      <c r="L186" s="8" t="s">
        <v>52</v>
      </c>
      <c r="M186" s="8" t="s">
        <v>52</v>
      </c>
      <c r="N186" s="2" t="s">
        <v>64</v>
      </c>
    </row>
    <row r="187" spans="1:14" ht="30" customHeight="1" x14ac:dyDescent="0.3">
      <c r="A187" s="8" t="s">
        <v>2386</v>
      </c>
      <c r="B187" s="8" t="s">
        <v>2331</v>
      </c>
      <c r="C187" s="8" t="s">
        <v>2387</v>
      </c>
      <c r="D187" s="8" t="s">
        <v>955</v>
      </c>
      <c r="E187" s="14">
        <f>일위대가!F1119</f>
        <v>20581</v>
      </c>
      <c r="F187" s="14">
        <f>일위대가!H1119</f>
        <v>36224</v>
      </c>
      <c r="G187" s="14">
        <f>일위대가!J1119</f>
        <v>17085</v>
      </c>
      <c r="H187" s="14">
        <f t="shared" si="5"/>
        <v>73890</v>
      </c>
      <c r="I187" s="8" t="s">
        <v>2388</v>
      </c>
      <c r="J187" s="8" t="s">
        <v>52</v>
      </c>
      <c r="K187" s="8" t="s">
        <v>1842</v>
      </c>
      <c r="L187" s="8" t="s">
        <v>52</v>
      </c>
      <c r="M187" s="8" t="s">
        <v>52</v>
      </c>
      <c r="N187" s="2" t="s">
        <v>64</v>
      </c>
    </row>
    <row r="188" spans="1:14" ht="30" customHeight="1" x14ac:dyDescent="0.3">
      <c r="A188" s="8" t="s">
        <v>2395</v>
      </c>
      <c r="B188" s="8" t="s">
        <v>2396</v>
      </c>
      <c r="C188" s="8" t="s">
        <v>2397</v>
      </c>
      <c r="D188" s="8" t="s">
        <v>955</v>
      </c>
      <c r="E188" s="14">
        <f>일위대가!F1126</f>
        <v>1729</v>
      </c>
      <c r="F188" s="14">
        <f>일위대가!H1126</f>
        <v>28571</v>
      </c>
      <c r="G188" s="14">
        <f>일위대가!J1126</f>
        <v>687</v>
      </c>
      <c r="H188" s="14">
        <f t="shared" si="5"/>
        <v>30987</v>
      </c>
      <c r="I188" s="8" t="s">
        <v>2398</v>
      </c>
      <c r="J188" s="8" t="s">
        <v>52</v>
      </c>
      <c r="K188" s="8" t="s">
        <v>1842</v>
      </c>
      <c r="L188" s="8" t="s">
        <v>52</v>
      </c>
      <c r="M188" s="8" t="s">
        <v>52</v>
      </c>
      <c r="N188" s="2" t="s">
        <v>64</v>
      </c>
    </row>
    <row r="189" spans="1:14" ht="30" customHeight="1" x14ac:dyDescent="0.3">
      <c r="A189" s="8" t="s">
        <v>2406</v>
      </c>
      <c r="B189" s="8" t="s">
        <v>2407</v>
      </c>
      <c r="C189" s="8" t="s">
        <v>2408</v>
      </c>
      <c r="D189" s="8" t="s">
        <v>955</v>
      </c>
      <c r="E189" s="14">
        <f>일위대가!F1133</f>
        <v>7510</v>
      </c>
      <c r="F189" s="14">
        <f>일위대가!H1133</f>
        <v>36224</v>
      </c>
      <c r="G189" s="14">
        <f>일위대가!J1133</f>
        <v>9469</v>
      </c>
      <c r="H189" s="14">
        <f t="shared" si="5"/>
        <v>53203</v>
      </c>
      <c r="I189" s="8" t="s">
        <v>2409</v>
      </c>
      <c r="J189" s="8" t="s">
        <v>52</v>
      </c>
      <c r="K189" s="8" t="s">
        <v>1842</v>
      </c>
      <c r="L189" s="8" t="s">
        <v>52</v>
      </c>
      <c r="M189" s="8" t="s">
        <v>52</v>
      </c>
      <c r="N189" s="2" t="s">
        <v>64</v>
      </c>
    </row>
    <row r="190" spans="1:14" ht="30" customHeight="1" x14ac:dyDescent="0.3">
      <c r="A190" s="8" t="s">
        <v>2416</v>
      </c>
      <c r="B190" s="8" t="s">
        <v>953</v>
      </c>
      <c r="C190" s="8" t="s">
        <v>2417</v>
      </c>
      <c r="D190" s="8" t="s">
        <v>955</v>
      </c>
      <c r="E190" s="14">
        <f>일위대가!F1140</f>
        <v>15272</v>
      </c>
      <c r="F190" s="14">
        <f>일위대가!H1140</f>
        <v>44299</v>
      </c>
      <c r="G190" s="14">
        <f>일위대가!J1140</f>
        <v>20718</v>
      </c>
      <c r="H190" s="14">
        <f t="shared" si="5"/>
        <v>80289</v>
      </c>
      <c r="I190" s="8" t="s">
        <v>2418</v>
      </c>
      <c r="J190" s="8" t="s">
        <v>52</v>
      </c>
      <c r="K190" s="8" t="s">
        <v>1842</v>
      </c>
      <c r="L190" s="8" t="s">
        <v>52</v>
      </c>
      <c r="M190" s="8" t="s">
        <v>52</v>
      </c>
      <c r="N190" s="2" t="s">
        <v>64</v>
      </c>
    </row>
    <row r="191" spans="1:14" ht="30" customHeight="1" x14ac:dyDescent="0.3">
      <c r="A191" s="8" t="s">
        <v>1686</v>
      </c>
      <c r="B191" s="8" t="s">
        <v>1683</v>
      </c>
      <c r="C191" s="8" t="s">
        <v>1684</v>
      </c>
      <c r="D191" s="8" t="s">
        <v>673</v>
      </c>
      <c r="E191" s="14">
        <f>일위대가!F1145</f>
        <v>0</v>
      </c>
      <c r="F191" s="14">
        <f>일위대가!H1145</f>
        <v>26200</v>
      </c>
      <c r="G191" s="14">
        <f>일위대가!J1145</f>
        <v>0</v>
      </c>
      <c r="H191" s="14">
        <f t="shared" si="5"/>
        <v>26200</v>
      </c>
      <c r="I191" s="8" t="s">
        <v>1685</v>
      </c>
      <c r="J191" s="8" t="s">
        <v>52</v>
      </c>
      <c r="K191" s="8" t="s">
        <v>52</v>
      </c>
      <c r="L191" s="8" t="s">
        <v>52</v>
      </c>
      <c r="M191" s="8" t="s">
        <v>52</v>
      </c>
      <c r="N191" s="2" t="s">
        <v>52</v>
      </c>
    </row>
    <row r="192" spans="1:14" ht="30" customHeight="1" x14ac:dyDescent="0.3">
      <c r="A192" s="8" t="s">
        <v>1695</v>
      </c>
      <c r="B192" s="8" t="s">
        <v>1683</v>
      </c>
      <c r="C192" s="8" t="s">
        <v>1693</v>
      </c>
      <c r="D192" s="8" t="s">
        <v>673</v>
      </c>
      <c r="E192" s="14">
        <f>일위대가!F1150</f>
        <v>0</v>
      </c>
      <c r="F192" s="14">
        <f>일위대가!H1150</f>
        <v>32650</v>
      </c>
      <c r="G192" s="14">
        <f>일위대가!J1150</f>
        <v>0</v>
      </c>
      <c r="H192" s="14">
        <f t="shared" si="5"/>
        <v>32650</v>
      </c>
      <c r="I192" s="8" t="s">
        <v>1694</v>
      </c>
      <c r="J192" s="8" t="s">
        <v>52</v>
      </c>
      <c r="K192" s="8" t="s">
        <v>52</v>
      </c>
      <c r="L192" s="8" t="s">
        <v>52</v>
      </c>
      <c r="M192" s="8" t="s">
        <v>52</v>
      </c>
      <c r="N192" s="2" t="s">
        <v>52</v>
      </c>
    </row>
    <row r="193" spans="1:14" ht="30" customHeight="1" x14ac:dyDescent="0.3">
      <c r="A193" s="8" t="s">
        <v>1708</v>
      </c>
      <c r="B193" s="8" t="s">
        <v>1683</v>
      </c>
      <c r="C193" s="8" t="s">
        <v>1706</v>
      </c>
      <c r="D193" s="8" t="s">
        <v>673</v>
      </c>
      <c r="E193" s="14">
        <f>일위대가!F1155</f>
        <v>0</v>
      </c>
      <c r="F193" s="14">
        <f>일위대가!H1155</f>
        <v>65703</v>
      </c>
      <c r="G193" s="14">
        <f>일위대가!J1155</f>
        <v>0</v>
      </c>
      <c r="H193" s="14">
        <f t="shared" si="5"/>
        <v>65703</v>
      </c>
      <c r="I193" s="8" t="s">
        <v>1707</v>
      </c>
      <c r="J193" s="8" t="s">
        <v>52</v>
      </c>
      <c r="K193" s="8" t="s">
        <v>52</v>
      </c>
      <c r="L193" s="8" t="s">
        <v>52</v>
      </c>
      <c r="M193" s="8" t="s">
        <v>52</v>
      </c>
      <c r="N193" s="2" t="s">
        <v>52</v>
      </c>
    </row>
    <row r="194" spans="1:14" ht="30" customHeight="1" x14ac:dyDescent="0.3">
      <c r="A194" s="8" t="s">
        <v>1716</v>
      </c>
      <c r="B194" s="8" t="s">
        <v>1683</v>
      </c>
      <c r="C194" s="8" t="s">
        <v>1714</v>
      </c>
      <c r="D194" s="8" t="s">
        <v>673</v>
      </c>
      <c r="E194" s="14">
        <f>일위대가!F1160</f>
        <v>0</v>
      </c>
      <c r="F194" s="14">
        <f>일위대가!H1160</f>
        <v>44138</v>
      </c>
      <c r="G194" s="14">
        <f>일위대가!J1160</f>
        <v>0</v>
      </c>
      <c r="H194" s="14">
        <f t="shared" ref="H194:H202" si="6">E194+F194+G194</f>
        <v>44138</v>
      </c>
      <c r="I194" s="8" t="s">
        <v>1715</v>
      </c>
      <c r="J194" s="8" t="s">
        <v>52</v>
      </c>
      <c r="K194" s="8" t="s">
        <v>52</v>
      </c>
      <c r="L194" s="8" t="s">
        <v>52</v>
      </c>
      <c r="M194" s="8" t="s">
        <v>52</v>
      </c>
      <c r="N194" s="2" t="s">
        <v>52</v>
      </c>
    </row>
    <row r="195" spans="1:14" ht="30" customHeight="1" x14ac:dyDescent="0.3">
      <c r="A195" s="8" t="s">
        <v>1725</v>
      </c>
      <c r="B195" s="8" t="s">
        <v>1722</v>
      </c>
      <c r="C195" s="8" t="s">
        <v>1723</v>
      </c>
      <c r="D195" s="8" t="s">
        <v>673</v>
      </c>
      <c r="E195" s="14">
        <f>일위대가!F1165</f>
        <v>0</v>
      </c>
      <c r="F195" s="14">
        <f>일위대가!H1165</f>
        <v>1551</v>
      </c>
      <c r="G195" s="14">
        <f>일위대가!J1165</f>
        <v>0</v>
      </c>
      <c r="H195" s="14">
        <f t="shared" si="6"/>
        <v>1551</v>
      </c>
      <c r="I195" s="8" t="s">
        <v>1724</v>
      </c>
      <c r="J195" s="8" t="s">
        <v>52</v>
      </c>
      <c r="K195" s="8" t="s">
        <v>52</v>
      </c>
      <c r="L195" s="8" t="s">
        <v>52</v>
      </c>
      <c r="M195" s="8" t="s">
        <v>52</v>
      </c>
      <c r="N195" s="2" t="s">
        <v>52</v>
      </c>
    </row>
    <row r="196" spans="1:14" ht="30" customHeight="1" x14ac:dyDescent="0.3">
      <c r="A196" s="8" t="s">
        <v>1748</v>
      </c>
      <c r="B196" s="8" t="s">
        <v>1746</v>
      </c>
      <c r="C196" s="8" t="s">
        <v>52</v>
      </c>
      <c r="D196" s="8" t="s">
        <v>80</v>
      </c>
      <c r="E196" s="14">
        <f>일위대가!F1170</f>
        <v>0</v>
      </c>
      <c r="F196" s="14">
        <f>일위대가!H1170</f>
        <v>4131</v>
      </c>
      <c r="G196" s="14">
        <f>일위대가!J1170</f>
        <v>0</v>
      </c>
      <c r="H196" s="14">
        <f t="shared" si="6"/>
        <v>4131</v>
      </c>
      <c r="I196" s="8" t="s">
        <v>1747</v>
      </c>
      <c r="J196" s="8" t="s">
        <v>52</v>
      </c>
      <c r="K196" s="8" t="s">
        <v>52</v>
      </c>
      <c r="L196" s="8" t="s">
        <v>52</v>
      </c>
      <c r="M196" s="8" t="s">
        <v>52</v>
      </c>
      <c r="N196" s="2" t="s">
        <v>52</v>
      </c>
    </row>
    <row r="197" spans="1:14" ht="30" customHeight="1" x14ac:dyDescent="0.3">
      <c r="A197" s="8" t="s">
        <v>1757</v>
      </c>
      <c r="B197" s="8" t="s">
        <v>1754</v>
      </c>
      <c r="C197" s="8" t="s">
        <v>1755</v>
      </c>
      <c r="D197" s="8" t="s">
        <v>80</v>
      </c>
      <c r="E197" s="14">
        <f>일위대가!F1175</f>
        <v>0</v>
      </c>
      <c r="F197" s="14">
        <f>일위대가!H1175</f>
        <v>6254</v>
      </c>
      <c r="G197" s="14">
        <f>일위대가!J1175</f>
        <v>0</v>
      </c>
      <c r="H197" s="14">
        <f t="shared" si="6"/>
        <v>6254</v>
      </c>
      <c r="I197" s="8" t="s">
        <v>1756</v>
      </c>
      <c r="J197" s="8" t="s">
        <v>52</v>
      </c>
      <c r="K197" s="8" t="s">
        <v>52</v>
      </c>
      <c r="L197" s="8" t="s">
        <v>52</v>
      </c>
      <c r="M197" s="8" t="s">
        <v>52</v>
      </c>
      <c r="N197" s="2" t="s">
        <v>52</v>
      </c>
    </row>
    <row r="198" spans="1:14" ht="30" customHeight="1" x14ac:dyDescent="0.3">
      <c r="A198" s="8" t="s">
        <v>1776</v>
      </c>
      <c r="B198" s="8" t="s">
        <v>1774</v>
      </c>
      <c r="C198" s="8" t="s">
        <v>52</v>
      </c>
      <c r="D198" s="8" t="s">
        <v>736</v>
      </c>
      <c r="E198" s="14">
        <f>일위대가!F1179</f>
        <v>0</v>
      </c>
      <c r="F198" s="14">
        <f>일위대가!H1179</f>
        <v>4938</v>
      </c>
      <c r="G198" s="14">
        <f>일위대가!J1179</f>
        <v>0</v>
      </c>
      <c r="H198" s="14">
        <f t="shared" si="6"/>
        <v>4938</v>
      </c>
      <c r="I198" s="8" t="s">
        <v>1775</v>
      </c>
      <c r="J198" s="8" t="s">
        <v>52</v>
      </c>
      <c r="K198" s="8" t="s">
        <v>52</v>
      </c>
      <c r="L198" s="8" t="s">
        <v>52</v>
      </c>
      <c r="M198" s="8" t="s">
        <v>52</v>
      </c>
      <c r="N198" s="2" t="s">
        <v>52</v>
      </c>
    </row>
    <row r="199" spans="1:14" ht="30" customHeight="1" x14ac:dyDescent="0.3">
      <c r="A199" s="8" t="s">
        <v>1791</v>
      </c>
      <c r="B199" s="8" t="s">
        <v>1788</v>
      </c>
      <c r="C199" s="8" t="s">
        <v>1789</v>
      </c>
      <c r="D199" s="8" t="s">
        <v>955</v>
      </c>
      <c r="E199" s="14">
        <f>일위대가!F1186</f>
        <v>9139</v>
      </c>
      <c r="F199" s="14">
        <f>일위대가!H1186</f>
        <v>28571</v>
      </c>
      <c r="G199" s="14">
        <f>일위대가!J1186</f>
        <v>1777</v>
      </c>
      <c r="H199" s="14">
        <f t="shared" si="6"/>
        <v>39487</v>
      </c>
      <c r="I199" s="8" t="s">
        <v>1790</v>
      </c>
      <c r="J199" s="8" t="s">
        <v>52</v>
      </c>
      <c r="K199" s="8" t="s">
        <v>1842</v>
      </c>
      <c r="L199" s="8" t="s">
        <v>52</v>
      </c>
      <c r="M199" s="8" t="s">
        <v>52</v>
      </c>
      <c r="N199" s="2" t="s">
        <v>64</v>
      </c>
    </row>
    <row r="200" spans="1:14" ht="30" customHeight="1" x14ac:dyDescent="0.3">
      <c r="A200" s="8" t="s">
        <v>1801</v>
      </c>
      <c r="B200" s="8" t="s">
        <v>1798</v>
      </c>
      <c r="C200" s="8" t="s">
        <v>1799</v>
      </c>
      <c r="D200" s="8" t="s">
        <v>955</v>
      </c>
      <c r="E200" s="14">
        <f>일위대가!F1190</f>
        <v>0</v>
      </c>
      <c r="F200" s="14">
        <f>일위대가!H1190</f>
        <v>0</v>
      </c>
      <c r="G200" s="14">
        <f>일위대가!J1190</f>
        <v>433</v>
      </c>
      <c r="H200" s="14">
        <f t="shared" si="6"/>
        <v>433</v>
      </c>
      <c r="I200" s="8" t="s">
        <v>1800</v>
      </c>
      <c r="J200" s="8" t="s">
        <v>52</v>
      </c>
      <c r="K200" s="8" t="s">
        <v>1842</v>
      </c>
      <c r="L200" s="8" t="s">
        <v>52</v>
      </c>
      <c r="M200" s="8" t="s">
        <v>52</v>
      </c>
      <c r="N200" s="2" t="s">
        <v>64</v>
      </c>
    </row>
    <row r="201" spans="1:14" ht="30" customHeight="1" x14ac:dyDescent="0.3">
      <c r="A201" s="8" t="s">
        <v>1806</v>
      </c>
      <c r="B201" s="8" t="s">
        <v>1803</v>
      </c>
      <c r="C201" s="8" t="s">
        <v>1804</v>
      </c>
      <c r="D201" s="8" t="s">
        <v>955</v>
      </c>
      <c r="E201" s="14">
        <f>일위대가!F1197</f>
        <v>8826</v>
      </c>
      <c r="F201" s="14">
        <f>일위대가!H1197</f>
        <v>44299</v>
      </c>
      <c r="G201" s="14">
        <f>일위대가!J1197</f>
        <v>2160</v>
      </c>
      <c r="H201" s="14">
        <f t="shared" si="6"/>
        <v>55285</v>
      </c>
      <c r="I201" s="8" t="s">
        <v>1805</v>
      </c>
      <c r="J201" s="8" t="s">
        <v>52</v>
      </c>
      <c r="K201" s="8" t="s">
        <v>1842</v>
      </c>
      <c r="L201" s="8" t="s">
        <v>52</v>
      </c>
      <c r="M201" s="8" t="s">
        <v>52</v>
      </c>
      <c r="N201" s="2" t="s">
        <v>64</v>
      </c>
    </row>
    <row r="202" spans="1:14" ht="30" customHeight="1" x14ac:dyDescent="0.3">
      <c r="A202" s="8" t="s">
        <v>1814</v>
      </c>
      <c r="B202" s="8" t="s">
        <v>1811</v>
      </c>
      <c r="C202" s="8" t="s">
        <v>1812</v>
      </c>
      <c r="D202" s="8" t="s">
        <v>80</v>
      </c>
      <c r="E202" s="14">
        <f>일위대가!F1201</f>
        <v>0</v>
      </c>
      <c r="F202" s="14">
        <f>일위대가!H1201</f>
        <v>4232</v>
      </c>
      <c r="G202" s="14">
        <f>일위대가!J1201</f>
        <v>0</v>
      </c>
      <c r="H202" s="14">
        <f t="shared" si="6"/>
        <v>4232</v>
      </c>
      <c r="I202" s="8" t="s">
        <v>1813</v>
      </c>
      <c r="J202" s="8" t="s">
        <v>52</v>
      </c>
      <c r="K202" s="8" t="s">
        <v>52</v>
      </c>
      <c r="L202" s="8" t="s">
        <v>52</v>
      </c>
      <c r="M202" s="8" t="s">
        <v>52</v>
      </c>
      <c r="N202" s="2" t="s">
        <v>52</v>
      </c>
    </row>
  </sheetData>
  <mergeCells count="2">
    <mergeCell ref="A1:M1"/>
    <mergeCell ref="A2:M2"/>
  </mergeCells>
  <phoneticPr fontId="1" type="noConversion"/>
  <pageMargins left="0.78740157480314954" right="0" top="0.39370078740157477" bottom="0.39370078740157477" header="0" footer="0"/>
  <pageSetup paperSize="9" scale="91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201"/>
  <sheetViews>
    <sheetView workbookViewId="0"/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7" width="2.625" hidden="1" customWidth="1"/>
    <col min="48" max="48" width="1.625" hidden="1" customWidth="1"/>
    <col min="49" max="49" width="24.625" hidden="1" customWidth="1"/>
    <col min="50" max="51" width="2.625" hidden="1" customWidth="1"/>
  </cols>
  <sheetData>
    <row r="1" spans="1:51" ht="30" customHeight="1" x14ac:dyDescent="0.3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51" ht="30" customHeight="1" x14ac:dyDescent="0.3">
      <c r="A2" s="33" t="s">
        <v>2</v>
      </c>
      <c r="B2" s="33" t="s">
        <v>3</v>
      </c>
      <c r="C2" s="33" t="s">
        <v>4</v>
      </c>
      <c r="D2" s="33" t="s">
        <v>5</v>
      </c>
      <c r="E2" s="33" t="s">
        <v>6</v>
      </c>
      <c r="F2" s="33"/>
      <c r="G2" s="33" t="s">
        <v>9</v>
      </c>
      <c r="H2" s="33"/>
      <c r="I2" s="33" t="s">
        <v>10</v>
      </c>
      <c r="J2" s="33"/>
      <c r="K2" s="33" t="s">
        <v>11</v>
      </c>
      <c r="L2" s="33"/>
      <c r="M2" s="33" t="s">
        <v>12</v>
      </c>
      <c r="N2" s="35" t="s">
        <v>871</v>
      </c>
      <c r="O2" s="35" t="s">
        <v>20</v>
      </c>
      <c r="P2" s="35" t="s">
        <v>22</v>
      </c>
      <c r="Q2" s="35" t="s">
        <v>23</v>
      </c>
      <c r="R2" s="35" t="s">
        <v>24</v>
      </c>
      <c r="S2" s="35" t="s">
        <v>25</v>
      </c>
      <c r="T2" s="35" t="s">
        <v>26</v>
      </c>
      <c r="U2" s="35" t="s">
        <v>27</v>
      </c>
      <c r="V2" s="35" t="s">
        <v>28</v>
      </c>
      <c r="W2" s="35" t="s">
        <v>29</v>
      </c>
      <c r="X2" s="35" t="s">
        <v>30</v>
      </c>
      <c r="Y2" s="35" t="s">
        <v>31</v>
      </c>
      <c r="Z2" s="35" t="s">
        <v>32</v>
      </c>
      <c r="AA2" s="35" t="s">
        <v>33</v>
      </c>
      <c r="AB2" s="35" t="s">
        <v>34</v>
      </c>
      <c r="AC2" s="35" t="s">
        <v>35</v>
      </c>
      <c r="AD2" s="35" t="s">
        <v>36</v>
      </c>
      <c r="AE2" s="35" t="s">
        <v>37</v>
      </c>
      <c r="AF2" s="35" t="s">
        <v>38</v>
      </c>
      <c r="AG2" s="35" t="s">
        <v>39</v>
      </c>
      <c r="AH2" s="35" t="s">
        <v>40</v>
      </c>
      <c r="AI2" s="35" t="s">
        <v>41</v>
      </c>
      <c r="AJ2" s="35" t="s">
        <v>42</v>
      </c>
      <c r="AK2" s="35" t="s">
        <v>43</v>
      </c>
      <c r="AL2" s="35" t="s">
        <v>44</v>
      </c>
      <c r="AM2" s="35" t="s">
        <v>45</v>
      </c>
      <c r="AN2" s="35" t="s">
        <v>46</v>
      </c>
      <c r="AO2" s="35" t="s">
        <v>47</v>
      </c>
      <c r="AP2" s="35" t="s">
        <v>872</v>
      </c>
      <c r="AQ2" s="35" t="s">
        <v>873</v>
      </c>
      <c r="AR2" s="35" t="s">
        <v>874</v>
      </c>
      <c r="AS2" s="35" t="s">
        <v>875</v>
      </c>
      <c r="AT2" s="35" t="s">
        <v>876</v>
      </c>
      <c r="AU2" s="35" t="s">
        <v>877</v>
      </c>
      <c r="AV2" s="35" t="s">
        <v>48</v>
      </c>
      <c r="AW2" s="35" t="s">
        <v>878</v>
      </c>
      <c r="AX2" s="1" t="s">
        <v>870</v>
      </c>
      <c r="AY2" s="1" t="s">
        <v>21</v>
      </c>
    </row>
    <row r="3" spans="1:51" ht="30" customHeight="1" x14ac:dyDescent="0.3">
      <c r="A3" s="33"/>
      <c r="B3" s="33"/>
      <c r="C3" s="33"/>
      <c r="D3" s="33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33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</row>
    <row r="4" spans="1:51" ht="30" customHeight="1" x14ac:dyDescent="0.3">
      <c r="A4" s="36" t="s">
        <v>879</v>
      </c>
      <c r="B4" s="36"/>
      <c r="C4" s="36"/>
      <c r="D4" s="36"/>
      <c r="E4" s="37"/>
      <c r="F4" s="38"/>
      <c r="G4" s="37"/>
      <c r="H4" s="38"/>
      <c r="I4" s="37"/>
      <c r="J4" s="38"/>
      <c r="K4" s="37"/>
      <c r="L4" s="38"/>
      <c r="M4" s="36"/>
      <c r="N4" s="1" t="s">
        <v>63</v>
      </c>
    </row>
    <row r="5" spans="1:51" ht="30" customHeight="1" x14ac:dyDescent="0.3">
      <c r="A5" s="8" t="s">
        <v>880</v>
      </c>
      <c r="B5" s="8" t="s">
        <v>881</v>
      </c>
      <c r="C5" s="8" t="s">
        <v>201</v>
      </c>
      <c r="D5" s="9">
        <v>0.12</v>
      </c>
      <c r="E5" s="13">
        <f>단가대비표!O151</f>
        <v>20400</v>
      </c>
      <c r="F5" s="14">
        <f t="shared" ref="F5:F11" si="0">TRUNC(E5*D5,1)</f>
        <v>2448</v>
      </c>
      <c r="G5" s="13">
        <f>단가대비표!P151</f>
        <v>0</v>
      </c>
      <c r="H5" s="14">
        <f t="shared" ref="H5:H11" si="1">TRUNC(G5*D5,1)</f>
        <v>0</v>
      </c>
      <c r="I5" s="13">
        <f>단가대비표!V151</f>
        <v>0</v>
      </c>
      <c r="J5" s="14">
        <f t="shared" ref="J5:J11" si="2">TRUNC(I5*D5,1)</f>
        <v>0</v>
      </c>
      <c r="K5" s="13">
        <f t="shared" ref="K5:L11" si="3">TRUNC(E5+G5+I5,1)</f>
        <v>20400</v>
      </c>
      <c r="L5" s="14">
        <f t="shared" si="3"/>
        <v>2448</v>
      </c>
      <c r="M5" s="8" t="s">
        <v>52</v>
      </c>
      <c r="N5" s="2" t="s">
        <v>63</v>
      </c>
      <c r="O5" s="2" t="s">
        <v>882</v>
      </c>
      <c r="P5" s="2" t="s">
        <v>65</v>
      </c>
      <c r="Q5" s="2" t="s">
        <v>65</v>
      </c>
      <c r="R5" s="2" t="s">
        <v>64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2" t="s">
        <v>52</v>
      </c>
      <c r="AW5" s="2" t="s">
        <v>883</v>
      </c>
      <c r="AX5" s="2" t="s">
        <v>52</v>
      </c>
      <c r="AY5" s="2" t="s">
        <v>52</v>
      </c>
    </row>
    <row r="6" spans="1:51" ht="30" customHeight="1" x14ac:dyDescent="0.3">
      <c r="A6" s="8" t="s">
        <v>880</v>
      </c>
      <c r="B6" s="8" t="s">
        <v>884</v>
      </c>
      <c r="C6" s="8" t="s">
        <v>201</v>
      </c>
      <c r="D6" s="9">
        <v>0.12</v>
      </c>
      <c r="E6" s="13">
        <f>단가대비표!O152</f>
        <v>6100</v>
      </c>
      <c r="F6" s="14">
        <f t="shared" si="0"/>
        <v>732</v>
      </c>
      <c r="G6" s="13">
        <f>단가대비표!P152</f>
        <v>0</v>
      </c>
      <c r="H6" s="14">
        <f t="shared" si="1"/>
        <v>0</v>
      </c>
      <c r="I6" s="13">
        <f>단가대비표!V152</f>
        <v>0</v>
      </c>
      <c r="J6" s="14">
        <f t="shared" si="2"/>
        <v>0</v>
      </c>
      <c r="K6" s="13">
        <f t="shared" si="3"/>
        <v>6100</v>
      </c>
      <c r="L6" s="14">
        <f t="shared" si="3"/>
        <v>732</v>
      </c>
      <c r="M6" s="8" t="s">
        <v>52</v>
      </c>
      <c r="N6" s="2" t="s">
        <v>63</v>
      </c>
      <c r="O6" s="2" t="s">
        <v>885</v>
      </c>
      <c r="P6" s="2" t="s">
        <v>65</v>
      </c>
      <c r="Q6" s="2" t="s">
        <v>65</v>
      </c>
      <c r="R6" s="2" t="s">
        <v>64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2" t="s">
        <v>52</v>
      </c>
      <c r="AW6" s="2" t="s">
        <v>886</v>
      </c>
      <c r="AX6" s="2" t="s">
        <v>52</v>
      </c>
      <c r="AY6" s="2" t="s">
        <v>52</v>
      </c>
    </row>
    <row r="7" spans="1:51" ht="30" customHeight="1" x14ac:dyDescent="0.3">
      <c r="A7" s="8" t="s">
        <v>880</v>
      </c>
      <c r="B7" s="8" t="s">
        <v>887</v>
      </c>
      <c r="C7" s="8" t="s">
        <v>201</v>
      </c>
      <c r="D7" s="9">
        <v>0.24</v>
      </c>
      <c r="E7" s="13">
        <f>단가대비표!O153</f>
        <v>14900</v>
      </c>
      <c r="F7" s="14">
        <f t="shared" si="0"/>
        <v>3576</v>
      </c>
      <c r="G7" s="13">
        <f>단가대비표!P153</f>
        <v>0</v>
      </c>
      <c r="H7" s="14">
        <f t="shared" si="1"/>
        <v>0</v>
      </c>
      <c r="I7" s="13">
        <f>단가대비표!V153</f>
        <v>0</v>
      </c>
      <c r="J7" s="14">
        <f t="shared" si="2"/>
        <v>0</v>
      </c>
      <c r="K7" s="13">
        <f t="shared" si="3"/>
        <v>14900</v>
      </c>
      <c r="L7" s="14">
        <f t="shared" si="3"/>
        <v>3576</v>
      </c>
      <c r="M7" s="8" t="s">
        <v>52</v>
      </c>
      <c r="N7" s="2" t="s">
        <v>63</v>
      </c>
      <c r="O7" s="2" t="s">
        <v>888</v>
      </c>
      <c r="P7" s="2" t="s">
        <v>65</v>
      </c>
      <c r="Q7" s="2" t="s">
        <v>65</v>
      </c>
      <c r="R7" s="2" t="s">
        <v>64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2" t="s">
        <v>52</v>
      </c>
      <c r="AW7" s="2" t="s">
        <v>889</v>
      </c>
      <c r="AX7" s="2" t="s">
        <v>52</v>
      </c>
      <c r="AY7" s="2" t="s">
        <v>52</v>
      </c>
    </row>
    <row r="8" spans="1:51" ht="30" customHeight="1" x14ac:dyDescent="0.3">
      <c r="A8" s="8" t="s">
        <v>880</v>
      </c>
      <c r="B8" s="8" t="s">
        <v>890</v>
      </c>
      <c r="C8" s="8" t="s">
        <v>201</v>
      </c>
      <c r="D8" s="9">
        <v>0.36</v>
      </c>
      <c r="E8" s="13">
        <f>단가대비표!O154</f>
        <v>9900</v>
      </c>
      <c r="F8" s="14">
        <f t="shared" si="0"/>
        <v>3564</v>
      </c>
      <c r="G8" s="13">
        <f>단가대비표!P154</f>
        <v>0</v>
      </c>
      <c r="H8" s="14">
        <f t="shared" si="1"/>
        <v>0</v>
      </c>
      <c r="I8" s="13">
        <f>단가대비표!V154</f>
        <v>0</v>
      </c>
      <c r="J8" s="14">
        <f t="shared" si="2"/>
        <v>0</v>
      </c>
      <c r="K8" s="13">
        <f t="shared" si="3"/>
        <v>9900</v>
      </c>
      <c r="L8" s="14">
        <f t="shared" si="3"/>
        <v>3564</v>
      </c>
      <c r="M8" s="8" t="s">
        <v>52</v>
      </c>
      <c r="N8" s="2" t="s">
        <v>63</v>
      </c>
      <c r="O8" s="2" t="s">
        <v>891</v>
      </c>
      <c r="P8" s="2" t="s">
        <v>65</v>
      </c>
      <c r="Q8" s="2" t="s">
        <v>65</v>
      </c>
      <c r="R8" s="2" t="s">
        <v>64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2" t="s">
        <v>52</v>
      </c>
      <c r="AW8" s="2" t="s">
        <v>892</v>
      </c>
      <c r="AX8" s="2" t="s">
        <v>52</v>
      </c>
      <c r="AY8" s="2" t="s">
        <v>52</v>
      </c>
    </row>
    <row r="9" spans="1:51" ht="30" customHeight="1" x14ac:dyDescent="0.3">
      <c r="A9" s="8" t="s">
        <v>880</v>
      </c>
      <c r="B9" s="8" t="s">
        <v>893</v>
      </c>
      <c r="C9" s="8" t="s">
        <v>201</v>
      </c>
      <c r="D9" s="9">
        <v>0.36</v>
      </c>
      <c r="E9" s="13">
        <f>단가대비표!O155</f>
        <v>7200</v>
      </c>
      <c r="F9" s="14">
        <f t="shared" si="0"/>
        <v>2592</v>
      </c>
      <c r="G9" s="13">
        <f>단가대비표!P155</f>
        <v>0</v>
      </c>
      <c r="H9" s="14">
        <f t="shared" si="1"/>
        <v>0</v>
      </c>
      <c r="I9" s="13">
        <f>단가대비표!V155</f>
        <v>0</v>
      </c>
      <c r="J9" s="14">
        <f t="shared" si="2"/>
        <v>0</v>
      </c>
      <c r="K9" s="13">
        <f t="shared" si="3"/>
        <v>7200</v>
      </c>
      <c r="L9" s="14">
        <f t="shared" si="3"/>
        <v>2592</v>
      </c>
      <c r="M9" s="8" t="s">
        <v>52</v>
      </c>
      <c r="N9" s="2" t="s">
        <v>63</v>
      </c>
      <c r="O9" s="2" t="s">
        <v>894</v>
      </c>
      <c r="P9" s="2" t="s">
        <v>65</v>
      </c>
      <c r="Q9" s="2" t="s">
        <v>65</v>
      </c>
      <c r="R9" s="2" t="s">
        <v>64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 t="s">
        <v>52</v>
      </c>
      <c r="AW9" s="2" t="s">
        <v>895</v>
      </c>
      <c r="AX9" s="2" t="s">
        <v>52</v>
      </c>
      <c r="AY9" s="2" t="s">
        <v>52</v>
      </c>
    </row>
    <row r="10" spans="1:51" ht="30" customHeight="1" x14ac:dyDescent="0.3">
      <c r="A10" s="8" t="s">
        <v>880</v>
      </c>
      <c r="B10" s="8" t="s">
        <v>896</v>
      </c>
      <c r="C10" s="8" t="s">
        <v>897</v>
      </c>
      <c r="D10" s="9">
        <v>0.42</v>
      </c>
      <c r="E10" s="13">
        <f>단가대비표!O156</f>
        <v>23000</v>
      </c>
      <c r="F10" s="14">
        <f t="shared" si="0"/>
        <v>9660</v>
      </c>
      <c r="G10" s="13">
        <f>단가대비표!P156</f>
        <v>0</v>
      </c>
      <c r="H10" s="14">
        <f t="shared" si="1"/>
        <v>0</v>
      </c>
      <c r="I10" s="13">
        <f>단가대비표!V156</f>
        <v>0</v>
      </c>
      <c r="J10" s="14">
        <f t="shared" si="2"/>
        <v>0</v>
      </c>
      <c r="K10" s="13">
        <f t="shared" si="3"/>
        <v>23000</v>
      </c>
      <c r="L10" s="14">
        <f t="shared" si="3"/>
        <v>9660</v>
      </c>
      <c r="M10" s="8" t="s">
        <v>52</v>
      </c>
      <c r="N10" s="2" t="s">
        <v>63</v>
      </c>
      <c r="O10" s="2" t="s">
        <v>898</v>
      </c>
      <c r="P10" s="2" t="s">
        <v>65</v>
      </c>
      <c r="Q10" s="2" t="s">
        <v>65</v>
      </c>
      <c r="R10" s="2" t="s">
        <v>64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2" t="s">
        <v>52</v>
      </c>
      <c r="AW10" s="2" t="s">
        <v>899</v>
      </c>
      <c r="AX10" s="2" t="s">
        <v>52</v>
      </c>
      <c r="AY10" s="2" t="s">
        <v>52</v>
      </c>
    </row>
    <row r="11" spans="1:51" ht="30" customHeight="1" x14ac:dyDescent="0.3">
      <c r="A11" s="8" t="s">
        <v>59</v>
      </c>
      <c r="B11" s="8" t="s">
        <v>900</v>
      </c>
      <c r="C11" s="8" t="s">
        <v>61</v>
      </c>
      <c r="D11" s="9">
        <v>1</v>
      </c>
      <c r="E11" s="13">
        <f>일위대가목록!E104</f>
        <v>0</v>
      </c>
      <c r="F11" s="14">
        <f t="shared" si="0"/>
        <v>0</v>
      </c>
      <c r="G11" s="13">
        <f>일위대가목록!F104</f>
        <v>81747</v>
      </c>
      <c r="H11" s="14">
        <f t="shared" si="1"/>
        <v>81747</v>
      </c>
      <c r="I11" s="13">
        <f>일위대가목록!G104</f>
        <v>0</v>
      </c>
      <c r="J11" s="14">
        <f t="shared" si="2"/>
        <v>0</v>
      </c>
      <c r="K11" s="13">
        <f t="shared" si="3"/>
        <v>81747</v>
      </c>
      <c r="L11" s="14">
        <f t="shared" si="3"/>
        <v>81747</v>
      </c>
      <c r="M11" s="8" t="s">
        <v>901</v>
      </c>
      <c r="N11" s="2" t="s">
        <v>63</v>
      </c>
      <c r="O11" s="2" t="s">
        <v>902</v>
      </c>
      <c r="P11" s="2" t="s">
        <v>64</v>
      </c>
      <c r="Q11" s="2" t="s">
        <v>65</v>
      </c>
      <c r="R11" s="2" t="s">
        <v>65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2" t="s">
        <v>52</v>
      </c>
      <c r="AW11" s="2" t="s">
        <v>903</v>
      </c>
      <c r="AX11" s="2" t="s">
        <v>52</v>
      </c>
      <c r="AY11" s="2" t="s">
        <v>52</v>
      </c>
    </row>
    <row r="12" spans="1:51" ht="30" customHeight="1" x14ac:dyDescent="0.3">
      <c r="A12" s="8" t="s">
        <v>904</v>
      </c>
      <c r="B12" s="8" t="s">
        <v>52</v>
      </c>
      <c r="C12" s="8" t="s">
        <v>52</v>
      </c>
      <c r="D12" s="9"/>
      <c r="E12" s="13"/>
      <c r="F12" s="14">
        <f>TRUNC(SUMIF(N5:N11, N4, F5:F11),0)</f>
        <v>22572</v>
      </c>
      <c r="G12" s="13"/>
      <c r="H12" s="14">
        <f>TRUNC(SUMIF(N5:N11, N4, H5:H11),0)</f>
        <v>81747</v>
      </c>
      <c r="I12" s="13"/>
      <c r="J12" s="14">
        <f>TRUNC(SUMIF(N5:N11, N4, J5:J11),0)</f>
        <v>0</v>
      </c>
      <c r="K12" s="13"/>
      <c r="L12" s="14">
        <f>F12+H12+J12</f>
        <v>104319</v>
      </c>
      <c r="M12" s="8" t="s">
        <v>52</v>
      </c>
      <c r="N12" s="2" t="s">
        <v>99</v>
      </c>
      <c r="O12" s="2" t="s">
        <v>99</v>
      </c>
      <c r="P12" s="2" t="s">
        <v>52</v>
      </c>
      <c r="Q12" s="2" t="s">
        <v>52</v>
      </c>
      <c r="R12" s="2" t="s">
        <v>52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" t="s">
        <v>52</v>
      </c>
      <c r="AW12" s="2" t="s">
        <v>52</v>
      </c>
      <c r="AX12" s="2" t="s">
        <v>52</v>
      </c>
      <c r="AY12" s="2" t="s">
        <v>52</v>
      </c>
    </row>
    <row r="13" spans="1:51" ht="30" customHeight="1" x14ac:dyDescent="0.3">
      <c r="A13" s="9"/>
      <c r="B13" s="9"/>
      <c r="C13" s="9"/>
      <c r="D13" s="9"/>
      <c r="E13" s="13"/>
      <c r="F13" s="14"/>
      <c r="G13" s="13"/>
      <c r="H13" s="14"/>
      <c r="I13" s="13"/>
      <c r="J13" s="14"/>
      <c r="K13" s="13"/>
      <c r="L13" s="14"/>
      <c r="M13" s="9"/>
    </row>
    <row r="14" spans="1:51" ht="30" customHeight="1" x14ac:dyDescent="0.3">
      <c r="A14" s="36" t="s">
        <v>905</v>
      </c>
      <c r="B14" s="36"/>
      <c r="C14" s="36"/>
      <c r="D14" s="36"/>
      <c r="E14" s="37"/>
      <c r="F14" s="38"/>
      <c r="G14" s="37"/>
      <c r="H14" s="38"/>
      <c r="I14" s="37"/>
      <c r="J14" s="38"/>
      <c r="K14" s="37"/>
      <c r="L14" s="38"/>
      <c r="M14" s="36"/>
      <c r="N14" s="1" t="s">
        <v>71</v>
      </c>
    </row>
    <row r="15" spans="1:51" ht="30" customHeight="1" x14ac:dyDescent="0.3">
      <c r="A15" s="8" t="s">
        <v>906</v>
      </c>
      <c r="B15" s="8" t="s">
        <v>907</v>
      </c>
      <c r="C15" s="8" t="s">
        <v>104</v>
      </c>
      <c r="D15" s="9">
        <v>1.7999999999999999E-2</v>
      </c>
      <c r="E15" s="13">
        <f>단가대비표!O115</f>
        <v>365375</v>
      </c>
      <c r="F15" s="14">
        <f>TRUNC(E15*D15,1)</f>
        <v>6576.7</v>
      </c>
      <c r="G15" s="13">
        <f>단가대비표!P115</f>
        <v>0</v>
      </c>
      <c r="H15" s="14">
        <f>TRUNC(G15*D15,1)</f>
        <v>0</v>
      </c>
      <c r="I15" s="13">
        <f>단가대비표!V115</f>
        <v>0</v>
      </c>
      <c r="J15" s="14">
        <f>TRUNC(I15*D15,1)</f>
        <v>0</v>
      </c>
      <c r="K15" s="13">
        <f t="shared" ref="K15:L17" si="4">TRUNC(E15+G15+I15,1)</f>
        <v>365375</v>
      </c>
      <c r="L15" s="14">
        <f t="shared" si="4"/>
        <v>6576.7</v>
      </c>
      <c r="M15" s="8" t="s">
        <v>52</v>
      </c>
      <c r="N15" s="2" t="s">
        <v>71</v>
      </c>
      <c r="O15" s="2" t="s">
        <v>908</v>
      </c>
      <c r="P15" s="2" t="s">
        <v>65</v>
      </c>
      <c r="Q15" s="2" t="s">
        <v>65</v>
      </c>
      <c r="R15" s="2" t="s">
        <v>64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2" t="s">
        <v>52</v>
      </c>
      <c r="AW15" s="2" t="s">
        <v>909</v>
      </c>
      <c r="AX15" s="2" t="s">
        <v>52</v>
      </c>
      <c r="AY15" s="2" t="s">
        <v>52</v>
      </c>
    </row>
    <row r="16" spans="1:51" ht="30" customHeight="1" x14ac:dyDescent="0.3">
      <c r="A16" s="8" t="s">
        <v>910</v>
      </c>
      <c r="B16" s="8" t="s">
        <v>911</v>
      </c>
      <c r="C16" s="8" t="s">
        <v>912</v>
      </c>
      <c r="D16" s="9">
        <v>0.3</v>
      </c>
      <c r="E16" s="13">
        <f>단가대비표!O200</f>
        <v>0</v>
      </c>
      <c r="F16" s="14">
        <f>TRUNC(E16*D16,1)</f>
        <v>0</v>
      </c>
      <c r="G16" s="13">
        <f>단가대비표!P200</f>
        <v>224657</v>
      </c>
      <c r="H16" s="14">
        <f>TRUNC(G16*D16,1)</f>
        <v>67397.100000000006</v>
      </c>
      <c r="I16" s="13">
        <f>단가대비표!V200</f>
        <v>0</v>
      </c>
      <c r="J16" s="14">
        <f>TRUNC(I16*D16,1)</f>
        <v>0</v>
      </c>
      <c r="K16" s="13">
        <f t="shared" si="4"/>
        <v>224657</v>
      </c>
      <c r="L16" s="14">
        <f t="shared" si="4"/>
        <v>67397.100000000006</v>
      </c>
      <c r="M16" s="8" t="s">
        <v>52</v>
      </c>
      <c r="N16" s="2" t="s">
        <v>71</v>
      </c>
      <c r="O16" s="2" t="s">
        <v>913</v>
      </c>
      <c r="P16" s="2" t="s">
        <v>65</v>
      </c>
      <c r="Q16" s="2" t="s">
        <v>65</v>
      </c>
      <c r="R16" s="2" t="s">
        <v>64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2" t="s">
        <v>52</v>
      </c>
      <c r="AW16" s="2" t="s">
        <v>914</v>
      </c>
      <c r="AX16" s="2" t="s">
        <v>52</v>
      </c>
      <c r="AY16" s="2" t="s">
        <v>52</v>
      </c>
    </row>
    <row r="17" spans="1:51" ht="30" customHeight="1" x14ac:dyDescent="0.3">
      <c r="A17" s="8" t="s">
        <v>915</v>
      </c>
      <c r="B17" s="8" t="s">
        <v>911</v>
      </c>
      <c r="C17" s="8" t="s">
        <v>912</v>
      </c>
      <c r="D17" s="9">
        <v>0.45</v>
      </c>
      <c r="E17" s="13">
        <f>단가대비표!O187</f>
        <v>0</v>
      </c>
      <c r="F17" s="14">
        <f>TRUNC(E17*D17,1)</f>
        <v>0</v>
      </c>
      <c r="G17" s="13">
        <f>단가대비표!P187</f>
        <v>141096</v>
      </c>
      <c r="H17" s="14">
        <f>TRUNC(G17*D17,1)</f>
        <v>63493.2</v>
      </c>
      <c r="I17" s="13">
        <f>단가대비표!V187</f>
        <v>0</v>
      </c>
      <c r="J17" s="14">
        <f>TRUNC(I17*D17,1)</f>
        <v>0</v>
      </c>
      <c r="K17" s="13">
        <f t="shared" si="4"/>
        <v>141096</v>
      </c>
      <c r="L17" s="14">
        <f t="shared" si="4"/>
        <v>63493.2</v>
      </c>
      <c r="M17" s="8" t="s">
        <v>52</v>
      </c>
      <c r="N17" s="2" t="s">
        <v>71</v>
      </c>
      <c r="O17" s="2" t="s">
        <v>916</v>
      </c>
      <c r="P17" s="2" t="s">
        <v>65</v>
      </c>
      <c r="Q17" s="2" t="s">
        <v>65</v>
      </c>
      <c r="R17" s="2" t="s">
        <v>64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2" t="s">
        <v>52</v>
      </c>
      <c r="AW17" s="2" t="s">
        <v>917</v>
      </c>
      <c r="AX17" s="2" t="s">
        <v>52</v>
      </c>
      <c r="AY17" s="2" t="s">
        <v>52</v>
      </c>
    </row>
    <row r="18" spans="1:51" ht="30" customHeight="1" x14ac:dyDescent="0.3">
      <c r="A18" s="8" t="s">
        <v>904</v>
      </c>
      <c r="B18" s="8" t="s">
        <v>52</v>
      </c>
      <c r="C18" s="8" t="s">
        <v>52</v>
      </c>
      <c r="D18" s="9"/>
      <c r="E18" s="13"/>
      <c r="F18" s="14">
        <f>TRUNC(SUMIF(N15:N17, N14, F15:F17),0)</f>
        <v>6576</v>
      </c>
      <c r="G18" s="13"/>
      <c r="H18" s="14">
        <f>TRUNC(SUMIF(N15:N17, N14, H15:H17),0)</f>
        <v>130890</v>
      </c>
      <c r="I18" s="13"/>
      <c r="J18" s="14">
        <f>TRUNC(SUMIF(N15:N17, N14, J15:J17),0)</f>
        <v>0</v>
      </c>
      <c r="K18" s="13"/>
      <c r="L18" s="14">
        <f>F18+H18+J18</f>
        <v>137466</v>
      </c>
      <c r="M18" s="8" t="s">
        <v>52</v>
      </c>
      <c r="N18" s="2" t="s">
        <v>99</v>
      </c>
      <c r="O18" s="2" t="s">
        <v>99</v>
      </c>
      <c r="P18" s="2" t="s">
        <v>52</v>
      </c>
      <c r="Q18" s="2" t="s">
        <v>52</v>
      </c>
      <c r="R18" s="2" t="s">
        <v>52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2" t="s">
        <v>52</v>
      </c>
      <c r="AW18" s="2" t="s">
        <v>52</v>
      </c>
      <c r="AX18" s="2" t="s">
        <v>52</v>
      </c>
      <c r="AY18" s="2" t="s">
        <v>52</v>
      </c>
    </row>
    <row r="19" spans="1:51" ht="30" customHeight="1" x14ac:dyDescent="0.3">
      <c r="A19" s="9"/>
      <c r="B19" s="9"/>
      <c r="C19" s="9"/>
      <c r="D19" s="9"/>
      <c r="E19" s="13"/>
      <c r="F19" s="14"/>
      <c r="G19" s="13"/>
      <c r="H19" s="14"/>
      <c r="I19" s="13"/>
      <c r="J19" s="14"/>
      <c r="K19" s="13"/>
      <c r="L19" s="14"/>
      <c r="M19" s="9"/>
    </row>
    <row r="20" spans="1:51" ht="30" customHeight="1" x14ac:dyDescent="0.3">
      <c r="A20" s="36" t="s">
        <v>918</v>
      </c>
      <c r="B20" s="36"/>
      <c r="C20" s="36"/>
      <c r="D20" s="36"/>
      <c r="E20" s="37"/>
      <c r="F20" s="38"/>
      <c r="G20" s="37"/>
      <c r="H20" s="38"/>
      <c r="I20" s="37"/>
      <c r="J20" s="38"/>
      <c r="K20" s="37"/>
      <c r="L20" s="38"/>
      <c r="M20" s="36"/>
      <c r="N20" s="1" t="s">
        <v>76</v>
      </c>
    </row>
    <row r="21" spans="1:51" ht="30" customHeight="1" x14ac:dyDescent="0.3">
      <c r="A21" s="8" t="s">
        <v>919</v>
      </c>
      <c r="B21" s="8" t="s">
        <v>920</v>
      </c>
      <c r="C21" s="8" t="s">
        <v>201</v>
      </c>
      <c r="D21" s="9">
        <v>0.12</v>
      </c>
      <c r="E21" s="13">
        <f>단가대비표!O162</f>
        <v>2116000</v>
      </c>
      <c r="F21" s="14">
        <f>TRUNC(E21*D21,1)</f>
        <v>253920</v>
      </c>
      <c r="G21" s="13">
        <f>단가대비표!P162</f>
        <v>0</v>
      </c>
      <c r="H21" s="14">
        <f>TRUNC(G21*D21,1)</f>
        <v>0</v>
      </c>
      <c r="I21" s="13">
        <f>단가대비표!V162</f>
        <v>0</v>
      </c>
      <c r="J21" s="14">
        <f>TRUNC(I21*D21,1)</f>
        <v>0</v>
      </c>
      <c r="K21" s="13">
        <f t="shared" ref="K21:L24" si="5">TRUNC(E21+G21+I21,1)</f>
        <v>2116000</v>
      </c>
      <c r="L21" s="14">
        <f t="shared" si="5"/>
        <v>253920</v>
      </c>
      <c r="M21" s="8" t="s">
        <v>921</v>
      </c>
      <c r="N21" s="2" t="s">
        <v>52</v>
      </c>
      <c r="O21" s="2" t="s">
        <v>922</v>
      </c>
      <c r="P21" s="2" t="s">
        <v>65</v>
      </c>
      <c r="Q21" s="2" t="s">
        <v>65</v>
      </c>
      <c r="R21" s="2" t="s">
        <v>64</v>
      </c>
      <c r="S21" s="3"/>
      <c r="T21" s="3"/>
      <c r="U21" s="3"/>
      <c r="V21" s="3">
        <v>1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 t="s">
        <v>52</v>
      </c>
      <c r="AW21" s="2" t="s">
        <v>923</v>
      </c>
      <c r="AX21" s="2" t="s">
        <v>52</v>
      </c>
      <c r="AY21" s="2" t="s">
        <v>924</v>
      </c>
    </row>
    <row r="22" spans="1:51" ht="30" customHeight="1" x14ac:dyDescent="0.3">
      <c r="A22" s="8" t="s">
        <v>925</v>
      </c>
      <c r="B22" s="8" t="s">
        <v>926</v>
      </c>
      <c r="C22" s="8" t="s">
        <v>927</v>
      </c>
      <c r="D22" s="9">
        <v>1</v>
      </c>
      <c r="E22" s="13">
        <f>일위대가목록!E105</f>
        <v>0</v>
      </c>
      <c r="F22" s="14">
        <f>TRUNC(E22*D22,1)</f>
        <v>0</v>
      </c>
      <c r="G22" s="13">
        <f>일위대가목록!F105</f>
        <v>0</v>
      </c>
      <c r="H22" s="14">
        <f>TRUNC(G22*D22,1)</f>
        <v>0</v>
      </c>
      <c r="I22" s="13">
        <f>일위대가목록!G105</f>
        <v>175313</v>
      </c>
      <c r="J22" s="14">
        <f>TRUNC(I22*D22,1)</f>
        <v>175313</v>
      </c>
      <c r="K22" s="13">
        <f t="shared" si="5"/>
        <v>175313</v>
      </c>
      <c r="L22" s="14">
        <f t="shared" si="5"/>
        <v>175313</v>
      </c>
      <c r="M22" s="8" t="s">
        <v>921</v>
      </c>
      <c r="N22" s="2" t="s">
        <v>52</v>
      </c>
      <c r="O22" s="2" t="s">
        <v>928</v>
      </c>
      <c r="P22" s="2" t="s">
        <v>64</v>
      </c>
      <c r="Q22" s="2" t="s">
        <v>65</v>
      </c>
      <c r="R22" s="2" t="s">
        <v>65</v>
      </c>
      <c r="S22" s="3"/>
      <c r="T22" s="3"/>
      <c r="U22" s="3"/>
      <c r="V22" s="3">
        <v>1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 t="s">
        <v>52</v>
      </c>
      <c r="AW22" s="2" t="s">
        <v>929</v>
      </c>
      <c r="AX22" s="2" t="s">
        <v>52</v>
      </c>
      <c r="AY22" s="2" t="s">
        <v>924</v>
      </c>
    </row>
    <row r="23" spans="1:51" ht="30" customHeight="1" x14ac:dyDescent="0.3">
      <c r="A23" s="8" t="s">
        <v>930</v>
      </c>
      <c r="B23" s="8" t="s">
        <v>926</v>
      </c>
      <c r="C23" s="8" t="s">
        <v>927</v>
      </c>
      <c r="D23" s="9">
        <v>1</v>
      </c>
      <c r="E23" s="13">
        <f>일위대가목록!E106</f>
        <v>0</v>
      </c>
      <c r="F23" s="14">
        <f>TRUNC(E23*D23,1)</f>
        <v>0</v>
      </c>
      <c r="G23" s="13">
        <f>일위대가목록!F106</f>
        <v>0</v>
      </c>
      <c r="H23" s="14">
        <f>TRUNC(G23*D23,1)</f>
        <v>0</v>
      </c>
      <c r="I23" s="13">
        <f>일위대가목록!G106</f>
        <v>175313</v>
      </c>
      <c r="J23" s="14">
        <f>TRUNC(I23*D23,1)</f>
        <v>175313</v>
      </c>
      <c r="K23" s="13">
        <f t="shared" si="5"/>
        <v>175313</v>
      </c>
      <c r="L23" s="14">
        <f t="shared" si="5"/>
        <v>175313</v>
      </c>
      <c r="M23" s="8" t="s">
        <v>921</v>
      </c>
      <c r="N23" s="2" t="s">
        <v>52</v>
      </c>
      <c r="O23" s="2" t="s">
        <v>931</v>
      </c>
      <c r="P23" s="2" t="s">
        <v>64</v>
      </c>
      <c r="Q23" s="2" t="s">
        <v>65</v>
      </c>
      <c r="R23" s="2" t="s">
        <v>65</v>
      </c>
      <c r="S23" s="3"/>
      <c r="T23" s="3"/>
      <c r="U23" s="3"/>
      <c r="V23" s="3">
        <v>1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 t="s">
        <v>52</v>
      </c>
      <c r="AW23" s="2" t="s">
        <v>932</v>
      </c>
      <c r="AX23" s="2" t="s">
        <v>52</v>
      </c>
      <c r="AY23" s="2" t="s">
        <v>924</v>
      </c>
    </row>
    <row r="24" spans="1:51" ht="30" customHeight="1" x14ac:dyDescent="0.3">
      <c r="A24" s="8" t="s">
        <v>933</v>
      </c>
      <c r="B24" s="8" t="s">
        <v>934</v>
      </c>
      <c r="C24" s="8" t="s">
        <v>623</v>
      </c>
      <c r="D24" s="9">
        <v>1</v>
      </c>
      <c r="E24" s="13">
        <v>0</v>
      </c>
      <c r="F24" s="14">
        <f>TRUNC(E24*D24,1)</f>
        <v>0</v>
      </c>
      <c r="G24" s="13">
        <v>0</v>
      </c>
      <c r="H24" s="14">
        <f>TRUNC(G24*D24,1)</f>
        <v>0</v>
      </c>
      <c r="I24" s="13">
        <f>TRUNC(SUMIF(V21:V24, RIGHTB(O24, 1), L21:L24)*U24, 2)</f>
        <v>604546</v>
      </c>
      <c r="J24" s="14">
        <f>TRUNC(I24*D24,1)</f>
        <v>604546</v>
      </c>
      <c r="K24" s="13">
        <f t="shared" si="5"/>
        <v>604546</v>
      </c>
      <c r="L24" s="14">
        <f t="shared" si="5"/>
        <v>604546</v>
      </c>
      <c r="M24" s="8" t="s">
        <v>52</v>
      </c>
      <c r="N24" s="2" t="s">
        <v>76</v>
      </c>
      <c r="O24" s="2" t="s">
        <v>806</v>
      </c>
      <c r="P24" s="2" t="s">
        <v>65</v>
      </c>
      <c r="Q24" s="2" t="s">
        <v>65</v>
      </c>
      <c r="R24" s="2" t="s">
        <v>65</v>
      </c>
      <c r="S24" s="3">
        <v>3</v>
      </c>
      <c r="T24" s="3">
        <v>2</v>
      </c>
      <c r="U24" s="3">
        <v>1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2" t="s">
        <v>52</v>
      </c>
      <c r="AW24" s="2" t="s">
        <v>935</v>
      </c>
      <c r="AX24" s="2" t="s">
        <v>52</v>
      </c>
      <c r="AY24" s="2" t="s">
        <v>52</v>
      </c>
    </row>
    <row r="25" spans="1:51" ht="30" customHeight="1" x14ac:dyDescent="0.3">
      <c r="A25" s="8" t="s">
        <v>904</v>
      </c>
      <c r="B25" s="8" t="s">
        <v>52</v>
      </c>
      <c r="C25" s="8" t="s">
        <v>52</v>
      </c>
      <c r="D25" s="9"/>
      <c r="E25" s="13"/>
      <c r="F25" s="14">
        <f>TRUNC(SUMIF(N21:N24, N20, F21:F24),0)</f>
        <v>0</v>
      </c>
      <c r="G25" s="13"/>
      <c r="H25" s="14">
        <f>TRUNC(SUMIF(N21:N24, N20, H21:H24),0)</f>
        <v>0</v>
      </c>
      <c r="I25" s="13"/>
      <c r="J25" s="14">
        <f>TRUNC(SUMIF(N21:N24, N20, J21:J24),0)</f>
        <v>604546</v>
      </c>
      <c r="K25" s="13"/>
      <c r="L25" s="14">
        <f>F25+H25+J25</f>
        <v>604546</v>
      </c>
      <c r="M25" s="8" t="s">
        <v>52</v>
      </c>
      <c r="N25" s="2" t="s">
        <v>99</v>
      </c>
      <c r="O25" s="2" t="s">
        <v>99</v>
      </c>
      <c r="P25" s="2" t="s">
        <v>52</v>
      </c>
      <c r="Q25" s="2" t="s">
        <v>52</v>
      </c>
      <c r="R25" s="2" t="s">
        <v>52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2" t="s">
        <v>52</v>
      </c>
      <c r="AW25" s="2" t="s">
        <v>52</v>
      </c>
      <c r="AX25" s="2" t="s">
        <v>52</v>
      </c>
      <c r="AY25" s="2" t="s">
        <v>52</v>
      </c>
    </row>
    <row r="26" spans="1:51" ht="30" customHeight="1" x14ac:dyDescent="0.3">
      <c r="A26" s="9"/>
      <c r="B26" s="9"/>
      <c r="C26" s="9"/>
      <c r="D26" s="9"/>
      <c r="E26" s="13"/>
      <c r="F26" s="14"/>
      <c r="G26" s="13"/>
      <c r="H26" s="14"/>
      <c r="I26" s="13"/>
      <c r="J26" s="14"/>
      <c r="K26" s="13"/>
      <c r="L26" s="14"/>
      <c r="M26" s="9"/>
    </row>
    <row r="27" spans="1:51" ht="30" customHeight="1" x14ac:dyDescent="0.3">
      <c r="A27" s="36" t="s">
        <v>936</v>
      </c>
      <c r="B27" s="36"/>
      <c r="C27" s="36"/>
      <c r="D27" s="36"/>
      <c r="E27" s="37"/>
      <c r="F27" s="38"/>
      <c r="G27" s="37"/>
      <c r="H27" s="38"/>
      <c r="I27" s="37"/>
      <c r="J27" s="38"/>
      <c r="K27" s="37"/>
      <c r="L27" s="38"/>
      <c r="M27" s="36"/>
      <c r="N27" s="1" t="s">
        <v>82</v>
      </c>
    </row>
    <row r="28" spans="1:51" ht="30" customHeight="1" x14ac:dyDescent="0.3">
      <c r="A28" s="8" t="s">
        <v>915</v>
      </c>
      <c r="B28" s="8" t="s">
        <v>911</v>
      </c>
      <c r="C28" s="8" t="s">
        <v>912</v>
      </c>
      <c r="D28" s="9">
        <v>7.0000000000000007E-2</v>
      </c>
      <c r="E28" s="13">
        <f>단가대비표!O187</f>
        <v>0</v>
      </c>
      <c r="F28" s="14">
        <f>TRUNC(E28*D28,1)</f>
        <v>0</v>
      </c>
      <c r="G28" s="13">
        <f>단가대비표!P187</f>
        <v>141096</v>
      </c>
      <c r="H28" s="14">
        <f>TRUNC(G28*D28,1)</f>
        <v>9876.7000000000007</v>
      </c>
      <c r="I28" s="13">
        <f>단가대비표!V187</f>
        <v>0</v>
      </c>
      <c r="J28" s="14">
        <f>TRUNC(I28*D28,1)</f>
        <v>0</v>
      </c>
      <c r="K28" s="13">
        <f>TRUNC(E28+G28+I28,1)</f>
        <v>141096</v>
      </c>
      <c r="L28" s="14">
        <f>TRUNC(F28+H28+J28,1)</f>
        <v>9876.7000000000007</v>
      </c>
      <c r="M28" s="8" t="s">
        <v>52</v>
      </c>
      <c r="N28" s="2" t="s">
        <v>82</v>
      </c>
      <c r="O28" s="2" t="s">
        <v>916</v>
      </c>
      <c r="P28" s="2" t="s">
        <v>65</v>
      </c>
      <c r="Q28" s="2" t="s">
        <v>65</v>
      </c>
      <c r="R28" s="2" t="s">
        <v>64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" t="s">
        <v>52</v>
      </c>
      <c r="AW28" s="2" t="s">
        <v>937</v>
      </c>
      <c r="AX28" s="2" t="s">
        <v>52</v>
      </c>
      <c r="AY28" s="2" t="s">
        <v>52</v>
      </c>
    </row>
    <row r="29" spans="1:51" ht="30" customHeight="1" x14ac:dyDescent="0.3">
      <c r="A29" s="8" t="s">
        <v>904</v>
      </c>
      <c r="B29" s="8" t="s">
        <v>52</v>
      </c>
      <c r="C29" s="8" t="s">
        <v>52</v>
      </c>
      <c r="D29" s="9"/>
      <c r="E29" s="13"/>
      <c r="F29" s="14">
        <f>TRUNC(SUMIF(N28:N28, N27, F28:F28),0)</f>
        <v>0</v>
      </c>
      <c r="G29" s="13"/>
      <c r="H29" s="14">
        <f>TRUNC(SUMIF(N28:N28, N27, H28:H28),0)</f>
        <v>9876</v>
      </c>
      <c r="I29" s="13"/>
      <c r="J29" s="14">
        <f>TRUNC(SUMIF(N28:N28, N27, J28:J28),0)</f>
        <v>0</v>
      </c>
      <c r="K29" s="13"/>
      <c r="L29" s="14">
        <f>F29+H29+J29</f>
        <v>9876</v>
      </c>
      <c r="M29" s="8" t="s">
        <v>52</v>
      </c>
      <c r="N29" s="2" t="s">
        <v>99</v>
      </c>
      <c r="O29" s="2" t="s">
        <v>99</v>
      </c>
      <c r="P29" s="2" t="s">
        <v>52</v>
      </c>
      <c r="Q29" s="2" t="s">
        <v>52</v>
      </c>
      <c r="R29" s="2" t="s">
        <v>52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 t="s">
        <v>52</v>
      </c>
      <c r="AW29" s="2" t="s">
        <v>52</v>
      </c>
      <c r="AX29" s="2" t="s">
        <v>52</v>
      </c>
      <c r="AY29" s="2" t="s">
        <v>52</v>
      </c>
    </row>
    <row r="30" spans="1:51" ht="30" customHeight="1" x14ac:dyDescent="0.3">
      <c r="A30" s="9"/>
      <c r="B30" s="9"/>
      <c r="C30" s="9"/>
      <c r="D30" s="9"/>
      <c r="E30" s="13"/>
      <c r="F30" s="14"/>
      <c r="G30" s="13"/>
      <c r="H30" s="14"/>
      <c r="I30" s="13"/>
      <c r="J30" s="14"/>
      <c r="K30" s="13"/>
      <c r="L30" s="14"/>
      <c r="M30" s="9"/>
    </row>
    <row r="31" spans="1:51" ht="30" customHeight="1" x14ac:dyDescent="0.3">
      <c r="A31" s="36" t="s">
        <v>938</v>
      </c>
      <c r="B31" s="36"/>
      <c r="C31" s="36"/>
      <c r="D31" s="36"/>
      <c r="E31" s="37"/>
      <c r="F31" s="38"/>
      <c r="G31" s="37"/>
      <c r="H31" s="38"/>
      <c r="I31" s="37"/>
      <c r="J31" s="38"/>
      <c r="K31" s="37"/>
      <c r="L31" s="38"/>
      <c r="M31" s="36"/>
      <c r="N31" s="1" t="s">
        <v>86</v>
      </c>
    </row>
    <row r="32" spans="1:51" ht="30" customHeight="1" x14ac:dyDescent="0.3">
      <c r="A32" s="8" t="s">
        <v>915</v>
      </c>
      <c r="B32" s="8" t="s">
        <v>911</v>
      </c>
      <c r="C32" s="8" t="s">
        <v>912</v>
      </c>
      <c r="D32" s="9">
        <v>3.5000000000000003E-2</v>
      </c>
      <c r="E32" s="13">
        <f>단가대비표!O187</f>
        <v>0</v>
      </c>
      <c r="F32" s="14">
        <f>TRUNC(E32*D32,1)</f>
        <v>0</v>
      </c>
      <c r="G32" s="13">
        <f>단가대비표!P187</f>
        <v>141096</v>
      </c>
      <c r="H32" s="14">
        <f>TRUNC(G32*D32,1)</f>
        <v>4938.3</v>
      </c>
      <c r="I32" s="13">
        <f>단가대비표!V187</f>
        <v>0</v>
      </c>
      <c r="J32" s="14">
        <f>TRUNC(I32*D32,1)</f>
        <v>0</v>
      </c>
      <c r="K32" s="13">
        <f>TRUNC(E32+G32+I32,1)</f>
        <v>141096</v>
      </c>
      <c r="L32" s="14">
        <f>TRUNC(F32+H32+J32,1)</f>
        <v>4938.3</v>
      </c>
      <c r="M32" s="8" t="s">
        <v>52</v>
      </c>
      <c r="N32" s="2" t="s">
        <v>86</v>
      </c>
      <c r="O32" s="2" t="s">
        <v>916</v>
      </c>
      <c r="P32" s="2" t="s">
        <v>65</v>
      </c>
      <c r="Q32" s="2" t="s">
        <v>65</v>
      </c>
      <c r="R32" s="2" t="s">
        <v>64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2" t="s">
        <v>52</v>
      </c>
      <c r="AW32" s="2" t="s">
        <v>939</v>
      </c>
      <c r="AX32" s="2" t="s">
        <v>52</v>
      </c>
      <c r="AY32" s="2" t="s">
        <v>52</v>
      </c>
    </row>
    <row r="33" spans="1:51" ht="30" customHeight="1" x14ac:dyDescent="0.3">
      <c r="A33" s="8" t="s">
        <v>904</v>
      </c>
      <c r="B33" s="8" t="s">
        <v>52</v>
      </c>
      <c r="C33" s="8" t="s">
        <v>52</v>
      </c>
      <c r="D33" s="9"/>
      <c r="E33" s="13"/>
      <c r="F33" s="14">
        <f>TRUNC(SUMIF(N32:N32, N31, F32:F32),0)</f>
        <v>0</v>
      </c>
      <c r="G33" s="13"/>
      <c r="H33" s="14">
        <f>TRUNC(SUMIF(N32:N32, N31, H32:H32),0)</f>
        <v>4938</v>
      </c>
      <c r="I33" s="13"/>
      <c r="J33" s="14">
        <f>TRUNC(SUMIF(N32:N32, N31, J32:J32),0)</f>
        <v>0</v>
      </c>
      <c r="K33" s="13"/>
      <c r="L33" s="14">
        <f>F33+H33+J33</f>
        <v>4938</v>
      </c>
      <c r="M33" s="8" t="s">
        <v>52</v>
      </c>
      <c r="N33" s="2" t="s">
        <v>99</v>
      </c>
      <c r="O33" s="2" t="s">
        <v>99</v>
      </c>
      <c r="P33" s="2" t="s">
        <v>52</v>
      </c>
      <c r="Q33" s="2" t="s">
        <v>52</v>
      </c>
      <c r="R33" s="2" t="s">
        <v>52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 t="s">
        <v>52</v>
      </c>
      <c r="AW33" s="2" t="s">
        <v>52</v>
      </c>
      <c r="AX33" s="2" t="s">
        <v>52</v>
      </c>
      <c r="AY33" s="2" t="s">
        <v>52</v>
      </c>
    </row>
    <row r="34" spans="1:51" ht="30" customHeight="1" x14ac:dyDescent="0.3">
      <c r="A34" s="9"/>
      <c r="B34" s="9"/>
      <c r="C34" s="9"/>
      <c r="D34" s="9"/>
      <c r="E34" s="13"/>
      <c r="F34" s="14"/>
      <c r="G34" s="13"/>
      <c r="H34" s="14"/>
      <c r="I34" s="13"/>
      <c r="J34" s="14"/>
      <c r="K34" s="13"/>
      <c r="L34" s="14"/>
      <c r="M34" s="9"/>
    </row>
    <row r="35" spans="1:51" ht="30" customHeight="1" x14ac:dyDescent="0.3">
      <c r="A35" s="36" t="s">
        <v>940</v>
      </c>
      <c r="B35" s="36"/>
      <c r="C35" s="36"/>
      <c r="D35" s="36"/>
      <c r="E35" s="37"/>
      <c r="F35" s="38"/>
      <c r="G35" s="37"/>
      <c r="H35" s="38"/>
      <c r="I35" s="37"/>
      <c r="J35" s="38"/>
      <c r="K35" s="37"/>
      <c r="L35" s="38"/>
      <c r="M35" s="36"/>
      <c r="N35" s="1" t="s">
        <v>91</v>
      </c>
    </row>
    <row r="36" spans="1:51" ht="30" customHeight="1" x14ac:dyDescent="0.3">
      <c r="A36" s="8" t="s">
        <v>941</v>
      </c>
      <c r="B36" s="8" t="s">
        <v>942</v>
      </c>
      <c r="C36" s="8" t="s">
        <v>80</v>
      </c>
      <c r="D36" s="9">
        <v>1</v>
      </c>
      <c r="E36" s="13">
        <f>일위대가목록!E108</f>
        <v>0</v>
      </c>
      <c r="F36" s="14">
        <f>TRUNC(E36*D36,1)</f>
        <v>0</v>
      </c>
      <c r="G36" s="13">
        <f>일위대가목록!F108</f>
        <v>1123</v>
      </c>
      <c r="H36" s="14">
        <f>TRUNC(G36*D36,1)</f>
        <v>1123</v>
      </c>
      <c r="I36" s="13">
        <f>일위대가목록!G108</f>
        <v>0</v>
      </c>
      <c r="J36" s="14">
        <f>TRUNC(I36*D36,1)</f>
        <v>0</v>
      </c>
      <c r="K36" s="13">
        <f>TRUNC(E36+G36+I36,1)</f>
        <v>1123</v>
      </c>
      <c r="L36" s="14">
        <f>TRUNC(F36+H36+J36,1)</f>
        <v>1123</v>
      </c>
      <c r="M36" s="8" t="s">
        <v>943</v>
      </c>
      <c r="N36" s="2" t="s">
        <v>91</v>
      </c>
      <c r="O36" s="2" t="s">
        <v>944</v>
      </c>
      <c r="P36" s="2" t="s">
        <v>64</v>
      </c>
      <c r="Q36" s="2" t="s">
        <v>65</v>
      </c>
      <c r="R36" s="2" t="s">
        <v>65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2" t="s">
        <v>52</v>
      </c>
      <c r="AW36" s="2" t="s">
        <v>945</v>
      </c>
      <c r="AX36" s="2" t="s">
        <v>52</v>
      </c>
      <c r="AY36" s="2" t="s">
        <v>52</v>
      </c>
    </row>
    <row r="37" spans="1:51" ht="30" customHeight="1" x14ac:dyDescent="0.3">
      <c r="A37" s="8" t="s">
        <v>904</v>
      </c>
      <c r="B37" s="8" t="s">
        <v>52</v>
      </c>
      <c r="C37" s="8" t="s">
        <v>52</v>
      </c>
      <c r="D37" s="9"/>
      <c r="E37" s="13"/>
      <c r="F37" s="14">
        <f>TRUNC(SUMIF(N36:N36, N35, F36:F36),0)</f>
        <v>0</v>
      </c>
      <c r="G37" s="13"/>
      <c r="H37" s="14">
        <f>TRUNC(SUMIF(N36:N36, N35, H36:H36),0)</f>
        <v>1123</v>
      </c>
      <c r="I37" s="13"/>
      <c r="J37" s="14">
        <f>TRUNC(SUMIF(N36:N36, N35, J36:J36),0)</f>
        <v>0</v>
      </c>
      <c r="K37" s="13"/>
      <c r="L37" s="14">
        <f>F37+H37+J37</f>
        <v>1123</v>
      </c>
      <c r="M37" s="8" t="s">
        <v>52</v>
      </c>
      <c r="N37" s="2" t="s">
        <v>99</v>
      </c>
      <c r="O37" s="2" t="s">
        <v>99</v>
      </c>
      <c r="P37" s="2" t="s">
        <v>52</v>
      </c>
      <c r="Q37" s="2" t="s">
        <v>52</v>
      </c>
      <c r="R37" s="2" t="s">
        <v>52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2" t="s">
        <v>52</v>
      </c>
      <c r="AW37" s="2" t="s">
        <v>52</v>
      </c>
      <c r="AX37" s="2" t="s">
        <v>52</v>
      </c>
      <c r="AY37" s="2" t="s">
        <v>52</v>
      </c>
    </row>
    <row r="38" spans="1:51" ht="30" customHeight="1" x14ac:dyDescent="0.3">
      <c r="A38" s="9"/>
      <c r="B38" s="9"/>
      <c r="C38" s="9"/>
      <c r="D38" s="9"/>
      <c r="E38" s="13"/>
      <c r="F38" s="14"/>
      <c r="G38" s="13"/>
      <c r="H38" s="14"/>
      <c r="I38" s="13"/>
      <c r="J38" s="14"/>
      <c r="K38" s="13"/>
      <c r="L38" s="14"/>
      <c r="M38" s="9"/>
    </row>
    <row r="39" spans="1:51" ht="30" customHeight="1" x14ac:dyDescent="0.3">
      <c r="A39" s="36" t="s">
        <v>946</v>
      </c>
      <c r="B39" s="36"/>
      <c r="C39" s="36"/>
      <c r="D39" s="36"/>
      <c r="E39" s="37"/>
      <c r="F39" s="38"/>
      <c r="G39" s="37"/>
      <c r="H39" s="38"/>
      <c r="I39" s="37"/>
      <c r="J39" s="38"/>
      <c r="K39" s="37"/>
      <c r="L39" s="38"/>
      <c r="M39" s="36"/>
      <c r="N39" s="1" t="s">
        <v>96</v>
      </c>
    </row>
    <row r="40" spans="1:51" ht="30" customHeight="1" x14ac:dyDescent="0.3">
      <c r="A40" s="8" t="s">
        <v>915</v>
      </c>
      <c r="B40" s="8" t="s">
        <v>911</v>
      </c>
      <c r="C40" s="8" t="s">
        <v>912</v>
      </c>
      <c r="D40" s="9">
        <v>4.0000000000000001E-3</v>
      </c>
      <c r="E40" s="13">
        <f>단가대비표!O187</f>
        <v>0</v>
      </c>
      <c r="F40" s="14">
        <f>TRUNC(E40*D40,1)</f>
        <v>0</v>
      </c>
      <c r="G40" s="13">
        <f>단가대비표!P187</f>
        <v>141096</v>
      </c>
      <c r="H40" s="14">
        <f>TRUNC(G40*D40,1)</f>
        <v>564.29999999999995</v>
      </c>
      <c r="I40" s="13">
        <f>단가대비표!V187</f>
        <v>0</v>
      </c>
      <c r="J40" s="14">
        <f>TRUNC(I40*D40,1)</f>
        <v>0</v>
      </c>
      <c r="K40" s="13">
        <f>TRUNC(E40+G40+I40,1)</f>
        <v>141096</v>
      </c>
      <c r="L40" s="14">
        <f>TRUNC(F40+H40+J40,1)</f>
        <v>564.29999999999995</v>
      </c>
      <c r="M40" s="8" t="s">
        <v>52</v>
      </c>
      <c r="N40" s="2" t="s">
        <v>96</v>
      </c>
      <c r="O40" s="2" t="s">
        <v>916</v>
      </c>
      <c r="P40" s="2" t="s">
        <v>65</v>
      </c>
      <c r="Q40" s="2" t="s">
        <v>65</v>
      </c>
      <c r="R40" s="2" t="s">
        <v>64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2" t="s">
        <v>52</v>
      </c>
      <c r="AW40" s="2" t="s">
        <v>947</v>
      </c>
      <c r="AX40" s="2" t="s">
        <v>52</v>
      </c>
      <c r="AY40" s="2" t="s">
        <v>52</v>
      </c>
    </row>
    <row r="41" spans="1:51" ht="30" customHeight="1" x14ac:dyDescent="0.3">
      <c r="A41" s="8" t="s">
        <v>904</v>
      </c>
      <c r="B41" s="8" t="s">
        <v>52</v>
      </c>
      <c r="C41" s="8" t="s">
        <v>52</v>
      </c>
      <c r="D41" s="9"/>
      <c r="E41" s="13"/>
      <c r="F41" s="14">
        <f>TRUNC(SUMIF(N40:N40, N39, F40:F40),0)</f>
        <v>0</v>
      </c>
      <c r="G41" s="13"/>
      <c r="H41" s="14">
        <f>TRUNC(SUMIF(N40:N40, N39, H40:H40),0)</f>
        <v>564</v>
      </c>
      <c r="I41" s="13"/>
      <c r="J41" s="14">
        <f>TRUNC(SUMIF(N40:N40, N39, J40:J40),0)</f>
        <v>0</v>
      </c>
      <c r="K41" s="13"/>
      <c r="L41" s="14">
        <f>F41+H41+J41</f>
        <v>564</v>
      </c>
      <c r="M41" s="8" t="s">
        <v>52</v>
      </c>
      <c r="N41" s="2" t="s">
        <v>99</v>
      </c>
      <c r="O41" s="2" t="s">
        <v>99</v>
      </c>
      <c r="P41" s="2" t="s">
        <v>52</v>
      </c>
      <c r="Q41" s="2" t="s">
        <v>52</v>
      </c>
      <c r="R41" s="2" t="s">
        <v>52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2" t="s">
        <v>52</v>
      </c>
      <c r="AW41" s="2" t="s">
        <v>52</v>
      </c>
      <c r="AX41" s="2" t="s">
        <v>52</v>
      </c>
      <c r="AY41" s="2" t="s">
        <v>52</v>
      </c>
    </row>
    <row r="42" spans="1:51" ht="30" customHeight="1" x14ac:dyDescent="0.3">
      <c r="A42" s="9"/>
      <c r="B42" s="9"/>
      <c r="C42" s="9"/>
      <c r="D42" s="9"/>
      <c r="E42" s="13"/>
      <c r="F42" s="14"/>
      <c r="G42" s="13"/>
      <c r="H42" s="14"/>
      <c r="I42" s="13"/>
      <c r="J42" s="14"/>
      <c r="K42" s="13"/>
      <c r="L42" s="14"/>
      <c r="M42" s="9"/>
    </row>
    <row r="43" spans="1:51" ht="30" customHeight="1" x14ac:dyDescent="0.3">
      <c r="A43" s="36" t="s">
        <v>948</v>
      </c>
      <c r="B43" s="36"/>
      <c r="C43" s="36"/>
      <c r="D43" s="36"/>
      <c r="E43" s="37"/>
      <c r="F43" s="38"/>
      <c r="G43" s="37"/>
      <c r="H43" s="38"/>
      <c r="I43" s="37"/>
      <c r="J43" s="38"/>
      <c r="K43" s="37"/>
      <c r="L43" s="38"/>
      <c r="M43" s="36"/>
      <c r="N43" s="1" t="s">
        <v>106</v>
      </c>
    </row>
    <row r="44" spans="1:51" ht="30" customHeight="1" x14ac:dyDescent="0.3">
      <c r="A44" s="8" t="s">
        <v>949</v>
      </c>
      <c r="B44" s="8" t="s">
        <v>950</v>
      </c>
      <c r="C44" s="8" t="s">
        <v>104</v>
      </c>
      <c r="D44" s="9">
        <v>1.1000000000000001</v>
      </c>
      <c r="E44" s="13">
        <f>단가대비표!O32</f>
        <v>28000</v>
      </c>
      <c r="F44" s="14">
        <f>TRUNC(E44*D44,1)</f>
        <v>30800</v>
      </c>
      <c r="G44" s="13">
        <f>단가대비표!P32</f>
        <v>0</v>
      </c>
      <c r="H44" s="14">
        <f>TRUNC(G44*D44,1)</f>
        <v>0</v>
      </c>
      <c r="I44" s="13">
        <f>단가대비표!V32</f>
        <v>0</v>
      </c>
      <c r="J44" s="14">
        <f>TRUNC(I44*D44,1)</f>
        <v>0</v>
      </c>
      <c r="K44" s="13">
        <f t="shared" ref="K44:L46" si="6">TRUNC(E44+G44+I44,1)</f>
        <v>28000</v>
      </c>
      <c r="L44" s="14">
        <f t="shared" si="6"/>
        <v>30800</v>
      </c>
      <c r="M44" s="8" t="s">
        <v>52</v>
      </c>
      <c r="N44" s="2" t="s">
        <v>106</v>
      </c>
      <c r="O44" s="2" t="s">
        <v>951</v>
      </c>
      <c r="P44" s="2" t="s">
        <v>65</v>
      </c>
      <c r="Q44" s="2" t="s">
        <v>65</v>
      </c>
      <c r="R44" s="2" t="s">
        <v>64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2" t="s">
        <v>52</v>
      </c>
      <c r="AW44" s="2" t="s">
        <v>952</v>
      </c>
      <c r="AX44" s="2" t="s">
        <v>52</v>
      </c>
      <c r="AY44" s="2" t="s">
        <v>52</v>
      </c>
    </row>
    <row r="45" spans="1:51" ht="30" customHeight="1" x14ac:dyDescent="0.3">
      <c r="A45" s="8" t="s">
        <v>953</v>
      </c>
      <c r="B45" s="8" t="s">
        <v>954</v>
      </c>
      <c r="C45" s="8" t="s">
        <v>955</v>
      </c>
      <c r="D45" s="9">
        <v>7.0000000000000007E-2</v>
      </c>
      <c r="E45" s="13">
        <f>일위대가목록!E109</f>
        <v>17368</v>
      </c>
      <c r="F45" s="14">
        <f>TRUNC(E45*D45,1)</f>
        <v>1215.7</v>
      </c>
      <c r="G45" s="13">
        <f>일위대가목록!F109</f>
        <v>44299</v>
      </c>
      <c r="H45" s="14">
        <f>TRUNC(G45*D45,1)</f>
        <v>3100.9</v>
      </c>
      <c r="I45" s="13">
        <f>일위대가목록!G109</f>
        <v>21780</v>
      </c>
      <c r="J45" s="14">
        <f>TRUNC(I45*D45,1)</f>
        <v>1524.6</v>
      </c>
      <c r="K45" s="13">
        <f t="shared" si="6"/>
        <v>83447</v>
      </c>
      <c r="L45" s="14">
        <f t="shared" si="6"/>
        <v>5841.2</v>
      </c>
      <c r="M45" s="8" t="s">
        <v>956</v>
      </c>
      <c r="N45" s="2" t="s">
        <v>106</v>
      </c>
      <c r="O45" s="2" t="s">
        <v>957</v>
      </c>
      <c r="P45" s="2" t="s">
        <v>64</v>
      </c>
      <c r="Q45" s="2" t="s">
        <v>65</v>
      </c>
      <c r="R45" s="2" t="s">
        <v>65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2" t="s">
        <v>52</v>
      </c>
      <c r="AW45" s="2" t="s">
        <v>958</v>
      </c>
      <c r="AX45" s="2" t="s">
        <v>52</v>
      </c>
      <c r="AY45" s="2" t="s">
        <v>52</v>
      </c>
    </row>
    <row r="46" spans="1:51" ht="30" customHeight="1" x14ac:dyDescent="0.3">
      <c r="A46" s="8" t="s">
        <v>959</v>
      </c>
      <c r="B46" s="8" t="s">
        <v>960</v>
      </c>
      <c r="C46" s="8" t="s">
        <v>955</v>
      </c>
      <c r="D46" s="9">
        <v>8.5999999999999993E-2</v>
      </c>
      <c r="E46" s="13">
        <f>일위대가목록!E110</f>
        <v>3050</v>
      </c>
      <c r="F46" s="14">
        <f>TRUNC(E46*D46,1)</f>
        <v>262.3</v>
      </c>
      <c r="G46" s="13">
        <f>일위대가목록!F110</f>
        <v>28571</v>
      </c>
      <c r="H46" s="14">
        <f>TRUNC(G46*D46,1)</f>
        <v>2457.1</v>
      </c>
      <c r="I46" s="13">
        <f>일위대가목록!G110</f>
        <v>1712</v>
      </c>
      <c r="J46" s="14">
        <f>TRUNC(I46*D46,1)</f>
        <v>147.19999999999999</v>
      </c>
      <c r="K46" s="13">
        <f t="shared" si="6"/>
        <v>33333</v>
      </c>
      <c r="L46" s="14">
        <f t="shared" si="6"/>
        <v>2866.6</v>
      </c>
      <c r="M46" s="8" t="s">
        <v>961</v>
      </c>
      <c r="N46" s="2" t="s">
        <v>106</v>
      </c>
      <c r="O46" s="2" t="s">
        <v>962</v>
      </c>
      <c r="P46" s="2" t="s">
        <v>64</v>
      </c>
      <c r="Q46" s="2" t="s">
        <v>65</v>
      </c>
      <c r="R46" s="2" t="s">
        <v>65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2" t="s">
        <v>52</v>
      </c>
      <c r="AW46" s="2" t="s">
        <v>963</v>
      </c>
      <c r="AX46" s="2" t="s">
        <v>52</v>
      </c>
      <c r="AY46" s="2" t="s">
        <v>52</v>
      </c>
    </row>
    <row r="47" spans="1:51" ht="30" customHeight="1" x14ac:dyDescent="0.3">
      <c r="A47" s="8" t="s">
        <v>904</v>
      </c>
      <c r="B47" s="8" t="s">
        <v>52</v>
      </c>
      <c r="C47" s="8" t="s">
        <v>52</v>
      </c>
      <c r="D47" s="9"/>
      <c r="E47" s="13"/>
      <c r="F47" s="14">
        <f>TRUNC(SUMIF(N44:N46, N43, F44:F46),0)</f>
        <v>32278</v>
      </c>
      <c r="G47" s="13"/>
      <c r="H47" s="14">
        <f>TRUNC(SUMIF(N44:N46, N43, H44:H46),0)</f>
        <v>5558</v>
      </c>
      <c r="I47" s="13"/>
      <c r="J47" s="14">
        <f>TRUNC(SUMIF(N44:N46, N43, J44:J46),0)</f>
        <v>1671</v>
      </c>
      <c r="K47" s="13"/>
      <c r="L47" s="14">
        <f>F47+H47+J47</f>
        <v>39507</v>
      </c>
      <c r="M47" s="8" t="s">
        <v>52</v>
      </c>
      <c r="N47" s="2" t="s">
        <v>99</v>
      </c>
      <c r="O47" s="2" t="s">
        <v>99</v>
      </c>
      <c r="P47" s="2" t="s">
        <v>52</v>
      </c>
      <c r="Q47" s="2" t="s">
        <v>52</v>
      </c>
      <c r="R47" s="2" t="s">
        <v>52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2" t="s">
        <v>52</v>
      </c>
      <c r="AW47" s="2" t="s">
        <v>52</v>
      </c>
      <c r="AX47" s="2" t="s">
        <v>52</v>
      </c>
      <c r="AY47" s="2" t="s">
        <v>52</v>
      </c>
    </row>
    <row r="48" spans="1:51" ht="30" customHeight="1" x14ac:dyDescent="0.3">
      <c r="A48" s="9"/>
      <c r="B48" s="9"/>
      <c r="C48" s="9"/>
      <c r="D48" s="9"/>
      <c r="E48" s="13"/>
      <c r="F48" s="14"/>
      <c r="G48" s="13"/>
      <c r="H48" s="14"/>
      <c r="I48" s="13"/>
      <c r="J48" s="14"/>
      <c r="K48" s="13"/>
      <c r="L48" s="14"/>
      <c r="M48" s="9"/>
    </row>
    <row r="49" spans="1:51" ht="30" customHeight="1" x14ac:dyDescent="0.3">
      <c r="A49" s="36" t="s">
        <v>964</v>
      </c>
      <c r="B49" s="36"/>
      <c r="C49" s="36"/>
      <c r="D49" s="36"/>
      <c r="E49" s="37"/>
      <c r="F49" s="38"/>
      <c r="G49" s="37"/>
      <c r="H49" s="38"/>
      <c r="I49" s="37"/>
      <c r="J49" s="38"/>
      <c r="K49" s="37"/>
      <c r="L49" s="38"/>
      <c r="M49" s="36"/>
      <c r="N49" s="1" t="s">
        <v>146</v>
      </c>
    </row>
    <row r="50" spans="1:51" ht="30" customHeight="1" x14ac:dyDescent="0.3">
      <c r="A50" s="8" t="s">
        <v>965</v>
      </c>
      <c r="B50" s="8" t="s">
        <v>52</v>
      </c>
      <c r="C50" s="8" t="s">
        <v>80</v>
      </c>
      <c r="D50" s="9">
        <v>1</v>
      </c>
      <c r="E50" s="13">
        <f>일위대가목록!E113</f>
        <v>2624</v>
      </c>
      <c r="F50" s="14">
        <f>TRUNC(E50*D50,1)</f>
        <v>2624</v>
      </c>
      <c r="G50" s="13">
        <f>일위대가목록!F113</f>
        <v>0</v>
      </c>
      <c r="H50" s="14">
        <f>TRUNC(G50*D50,1)</f>
        <v>0</v>
      </c>
      <c r="I50" s="13">
        <f>일위대가목록!G113</f>
        <v>0</v>
      </c>
      <c r="J50" s="14">
        <f>TRUNC(I50*D50,1)</f>
        <v>0</v>
      </c>
      <c r="K50" s="13">
        <f>TRUNC(E50+G50+I50,1)</f>
        <v>2624</v>
      </c>
      <c r="L50" s="14">
        <f>TRUNC(F50+H50+J50,1)</f>
        <v>2624</v>
      </c>
      <c r="M50" s="8" t="s">
        <v>966</v>
      </c>
      <c r="N50" s="2" t="s">
        <v>146</v>
      </c>
      <c r="O50" s="2" t="s">
        <v>967</v>
      </c>
      <c r="P50" s="2" t="s">
        <v>64</v>
      </c>
      <c r="Q50" s="2" t="s">
        <v>65</v>
      </c>
      <c r="R50" s="2" t="s">
        <v>65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2" t="s">
        <v>52</v>
      </c>
      <c r="AW50" s="2" t="s">
        <v>968</v>
      </c>
      <c r="AX50" s="2" t="s">
        <v>52</v>
      </c>
      <c r="AY50" s="2" t="s">
        <v>52</v>
      </c>
    </row>
    <row r="51" spans="1:51" ht="30" customHeight="1" x14ac:dyDescent="0.3">
      <c r="A51" s="8" t="s">
        <v>969</v>
      </c>
      <c r="B51" s="8" t="s">
        <v>144</v>
      </c>
      <c r="C51" s="8" t="s">
        <v>80</v>
      </c>
      <c r="D51" s="9">
        <v>1</v>
      </c>
      <c r="E51" s="13">
        <f>일위대가목록!E114</f>
        <v>0</v>
      </c>
      <c r="F51" s="14">
        <f>TRUNC(E51*D51,1)</f>
        <v>0</v>
      </c>
      <c r="G51" s="13">
        <f>일위대가목록!F114</f>
        <v>23187</v>
      </c>
      <c r="H51" s="14">
        <f>TRUNC(G51*D51,1)</f>
        <v>23187</v>
      </c>
      <c r="I51" s="13">
        <f>일위대가목록!G114</f>
        <v>695</v>
      </c>
      <c r="J51" s="14">
        <f>TRUNC(I51*D51,1)</f>
        <v>695</v>
      </c>
      <c r="K51" s="13">
        <f>TRUNC(E51+G51+I51,1)</f>
        <v>23882</v>
      </c>
      <c r="L51" s="14">
        <f>TRUNC(F51+H51+J51,1)</f>
        <v>23882</v>
      </c>
      <c r="M51" s="8" t="s">
        <v>970</v>
      </c>
      <c r="N51" s="2" t="s">
        <v>146</v>
      </c>
      <c r="O51" s="2" t="s">
        <v>971</v>
      </c>
      <c r="P51" s="2" t="s">
        <v>64</v>
      </c>
      <c r="Q51" s="2" t="s">
        <v>65</v>
      </c>
      <c r="R51" s="2" t="s">
        <v>65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2" t="s">
        <v>52</v>
      </c>
      <c r="AW51" s="2" t="s">
        <v>972</v>
      </c>
      <c r="AX51" s="2" t="s">
        <v>52</v>
      </c>
      <c r="AY51" s="2" t="s">
        <v>52</v>
      </c>
    </row>
    <row r="52" spans="1:51" ht="30" customHeight="1" x14ac:dyDescent="0.3">
      <c r="A52" s="8" t="s">
        <v>904</v>
      </c>
      <c r="B52" s="8" t="s">
        <v>52</v>
      </c>
      <c r="C52" s="8" t="s">
        <v>52</v>
      </c>
      <c r="D52" s="9"/>
      <c r="E52" s="13"/>
      <c r="F52" s="14">
        <f>TRUNC(SUMIF(N50:N51, N49, F50:F51),0)</f>
        <v>2624</v>
      </c>
      <c r="G52" s="13"/>
      <c r="H52" s="14">
        <f>TRUNC(SUMIF(N50:N51, N49, H50:H51),0)</f>
        <v>23187</v>
      </c>
      <c r="I52" s="13"/>
      <c r="J52" s="14">
        <f>TRUNC(SUMIF(N50:N51, N49, J50:J51),0)</f>
        <v>695</v>
      </c>
      <c r="K52" s="13"/>
      <c r="L52" s="14">
        <f>F52+H52+J52</f>
        <v>26506</v>
      </c>
      <c r="M52" s="8" t="s">
        <v>52</v>
      </c>
      <c r="N52" s="2" t="s">
        <v>99</v>
      </c>
      <c r="O52" s="2" t="s">
        <v>99</v>
      </c>
      <c r="P52" s="2" t="s">
        <v>52</v>
      </c>
      <c r="Q52" s="2" t="s">
        <v>52</v>
      </c>
      <c r="R52" s="2" t="s">
        <v>52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2" t="s">
        <v>52</v>
      </c>
      <c r="AW52" s="2" t="s">
        <v>52</v>
      </c>
      <c r="AX52" s="2" t="s">
        <v>52</v>
      </c>
      <c r="AY52" s="2" t="s">
        <v>52</v>
      </c>
    </row>
    <row r="53" spans="1:51" ht="30" customHeight="1" x14ac:dyDescent="0.3">
      <c r="A53" s="9"/>
      <c r="B53" s="9"/>
      <c r="C53" s="9"/>
      <c r="D53" s="9"/>
      <c r="E53" s="13"/>
      <c r="F53" s="14"/>
      <c r="G53" s="13"/>
      <c r="H53" s="14"/>
      <c r="I53" s="13"/>
      <c r="J53" s="14"/>
      <c r="K53" s="13"/>
      <c r="L53" s="14"/>
      <c r="M53" s="9"/>
    </row>
    <row r="54" spans="1:51" ht="30" customHeight="1" x14ac:dyDescent="0.3">
      <c r="A54" s="36" t="s">
        <v>973</v>
      </c>
      <c r="B54" s="36"/>
      <c r="C54" s="36"/>
      <c r="D54" s="36"/>
      <c r="E54" s="37"/>
      <c r="F54" s="38"/>
      <c r="G54" s="37"/>
      <c r="H54" s="38"/>
      <c r="I54" s="37"/>
      <c r="J54" s="38"/>
      <c r="K54" s="37"/>
      <c r="L54" s="38"/>
      <c r="M54" s="36"/>
      <c r="N54" s="1" t="s">
        <v>151</v>
      </c>
    </row>
    <row r="55" spans="1:51" ht="30" customHeight="1" x14ac:dyDescent="0.3">
      <c r="A55" s="8" t="s">
        <v>974</v>
      </c>
      <c r="B55" s="8" t="s">
        <v>911</v>
      </c>
      <c r="C55" s="8" t="s">
        <v>912</v>
      </c>
      <c r="D55" s="9">
        <v>1.24</v>
      </c>
      <c r="E55" s="13">
        <f>단가대비표!O191</f>
        <v>0</v>
      </c>
      <c r="F55" s="14">
        <f t="shared" ref="F55:F60" si="7">TRUNC(E55*D55,1)</f>
        <v>0</v>
      </c>
      <c r="G55" s="13">
        <f>단가대비표!P191</f>
        <v>228896</v>
      </c>
      <c r="H55" s="14">
        <f t="shared" ref="H55:H60" si="8">TRUNC(G55*D55,1)</f>
        <v>283831</v>
      </c>
      <c r="I55" s="13">
        <f>단가대비표!V191</f>
        <v>0</v>
      </c>
      <c r="J55" s="14">
        <f t="shared" ref="J55:J60" si="9">TRUNC(I55*D55,1)</f>
        <v>0</v>
      </c>
      <c r="K55" s="13">
        <f t="shared" ref="K55:L60" si="10">TRUNC(E55+G55+I55,1)</f>
        <v>228896</v>
      </c>
      <c r="L55" s="14">
        <f t="shared" si="10"/>
        <v>283831</v>
      </c>
      <c r="M55" s="8" t="s">
        <v>52</v>
      </c>
      <c r="N55" s="2" t="s">
        <v>151</v>
      </c>
      <c r="O55" s="2" t="s">
        <v>975</v>
      </c>
      <c r="P55" s="2" t="s">
        <v>65</v>
      </c>
      <c r="Q55" s="2" t="s">
        <v>65</v>
      </c>
      <c r="R55" s="2" t="s">
        <v>64</v>
      </c>
      <c r="S55" s="3"/>
      <c r="T55" s="3"/>
      <c r="U55" s="3"/>
      <c r="V55" s="3">
        <v>1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2" t="s">
        <v>52</v>
      </c>
      <c r="AW55" s="2" t="s">
        <v>976</v>
      </c>
      <c r="AX55" s="2" t="s">
        <v>52</v>
      </c>
      <c r="AY55" s="2" t="s">
        <v>52</v>
      </c>
    </row>
    <row r="56" spans="1:51" ht="30" customHeight="1" x14ac:dyDescent="0.3">
      <c r="A56" s="8" t="s">
        <v>915</v>
      </c>
      <c r="B56" s="8" t="s">
        <v>911</v>
      </c>
      <c r="C56" s="8" t="s">
        <v>912</v>
      </c>
      <c r="D56" s="9">
        <v>0.45</v>
      </c>
      <c r="E56" s="13">
        <f>단가대비표!O187</f>
        <v>0</v>
      </c>
      <c r="F56" s="14">
        <f t="shared" si="7"/>
        <v>0</v>
      </c>
      <c r="G56" s="13">
        <f>단가대비표!P187</f>
        <v>141096</v>
      </c>
      <c r="H56" s="14">
        <f t="shared" si="8"/>
        <v>63493.2</v>
      </c>
      <c r="I56" s="13">
        <f>단가대비표!V187</f>
        <v>0</v>
      </c>
      <c r="J56" s="14">
        <f t="shared" si="9"/>
        <v>0</v>
      </c>
      <c r="K56" s="13">
        <f t="shared" si="10"/>
        <v>141096</v>
      </c>
      <c r="L56" s="14">
        <f t="shared" si="10"/>
        <v>63493.2</v>
      </c>
      <c r="M56" s="8" t="s">
        <v>52</v>
      </c>
      <c r="N56" s="2" t="s">
        <v>151</v>
      </c>
      <c r="O56" s="2" t="s">
        <v>916</v>
      </c>
      <c r="P56" s="2" t="s">
        <v>65</v>
      </c>
      <c r="Q56" s="2" t="s">
        <v>65</v>
      </c>
      <c r="R56" s="2" t="s">
        <v>64</v>
      </c>
      <c r="S56" s="3"/>
      <c r="T56" s="3"/>
      <c r="U56" s="3"/>
      <c r="V56" s="3">
        <v>1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2" t="s">
        <v>52</v>
      </c>
      <c r="AW56" s="2" t="s">
        <v>977</v>
      </c>
      <c r="AX56" s="2" t="s">
        <v>52</v>
      </c>
      <c r="AY56" s="2" t="s">
        <v>52</v>
      </c>
    </row>
    <row r="57" spans="1:51" ht="30" customHeight="1" x14ac:dyDescent="0.3">
      <c r="A57" s="8" t="s">
        <v>978</v>
      </c>
      <c r="B57" s="8" t="s">
        <v>979</v>
      </c>
      <c r="C57" s="8" t="s">
        <v>623</v>
      </c>
      <c r="D57" s="9">
        <v>1</v>
      </c>
      <c r="E57" s="13">
        <v>0</v>
      </c>
      <c r="F57" s="14">
        <f t="shared" si="7"/>
        <v>0</v>
      </c>
      <c r="G57" s="13">
        <v>0</v>
      </c>
      <c r="H57" s="14">
        <f t="shared" si="8"/>
        <v>0</v>
      </c>
      <c r="I57" s="13">
        <f>TRUNC(SUMIF(V55:V60, RIGHTB(O57, 1), H55:H60)*U57, 2)</f>
        <v>6946.48</v>
      </c>
      <c r="J57" s="14">
        <f t="shared" si="9"/>
        <v>6946.4</v>
      </c>
      <c r="K57" s="13">
        <f t="shared" si="10"/>
        <v>6946.4</v>
      </c>
      <c r="L57" s="14">
        <f t="shared" si="10"/>
        <v>6946.4</v>
      </c>
      <c r="M57" s="8" t="s">
        <v>52</v>
      </c>
      <c r="N57" s="2" t="s">
        <v>151</v>
      </c>
      <c r="O57" s="2" t="s">
        <v>806</v>
      </c>
      <c r="P57" s="2" t="s">
        <v>65</v>
      </c>
      <c r="Q57" s="2" t="s">
        <v>65</v>
      </c>
      <c r="R57" s="2" t="s">
        <v>65</v>
      </c>
      <c r="S57" s="3">
        <v>1</v>
      </c>
      <c r="T57" s="3">
        <v>2</v>
      </c>
      <c r="U57" s="3">
        <v>0.02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2" t="s">
        <v>52</v>
      </c>
      <c r="AW57" s="2" t="s">
        <v>980</v>
      </c>
      <c r="AX57" s="2" t="s">
        <v>52</v>
      </c>
      <c r="AY57" s="2" t="s">
        <v>52</v>
      </c>
    </row>
    <row r="58" spans="1:51" ht="30" customHeight="1" x14ac:dyDescent="0.3">
      <c r="A58" s="8" t="s">
        <v>974</v>
      </c>
      <c r="B58" s="8" t="s">
        <v>911</v>
      </c>
      <c r="C58" s="8" t="s">
        <v>912</v>
      </c>
      <c r="D58" s="9">
        <v>1.84</v>
      </c>
      <c r="E58" s="13">
        <f>단가대비표!O191</f>
        <v>0</v>
      </c>
      <c r="F58" s="14">
        <f t="shared" si="7"/>
        <v>0</v>
      </c>
      <c r="G58" s="13">
        <f>단가대비표!P191</f>
        <v>228896</v>
      </c>
      <c r="H58" s="14">
        <f t="shared" si="8"/>
        <v>421168.6</v>
      </c>
      <c r="I58" s="13">
        <f>단가대비표!V191</f>
        <v>0</v>
      </c>
      <c r="J58" s="14">
        <f t="shared" si="9"/>
        <v>0</v>
      </c>
      <c r="K58" s="13">
        <f t="shared" si="10"/>
        <v>228896</v>
      </c>
      <c r="L58" s="14">
        <f t="shared" si="10"/>
        <v>421168.6</v>
      </c>
      <c r="M58" s="8" t="s">
        <v>52</v>
      </c>
      <c r="N58" s="2" t="s">
        <v>151</v>
      </c>
      <c r="O58" s="2" t="s">
        <v>975</v>
      </c>
      <c r="P58" s="2" t="s">
        <v>65</v>
      </c>
      <c r="Q58" s="2" t="s">
        <v>65</v>
      </c>
      <c r="R58" s="2" t="s">
        <v>64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2" t="s">
        <v>52</v>
      </c>
      <c r="AW58" s="2" t="s">
        <v>976</v>
      </c>
      <c r="AX58" s="2" t="s">
        <v>52</v>
      </c>
      <c r="AY58" s="2" t="s">
        <v>52</v>
      </c>
    </row>
    <row r="59" spans="1:51" ht="30" customHeight="1" x14ac:dyDescent="0.3">
      <c r="A59" s="8" t="s">
        <v>915</v>
      </c>
      <c r="B59" s="8" t="s">
        <v>911</v>
      </c>
      <c r="C59" s="8" t="s">
        <v>912</v>
      </c>
      <c r="D59" s="9">
        <v>0.75</v>
      </c>
      <c r="E59" s="13">
        <f>단가대비표!O187</f>
        <v>0</v>
      </c>
      <c r="F59" s="14">
        <f t="shared" si="7"/>
        <v>0</v>
      </c>
      <c r="G59" s="13">
        <f>단가대비표!P187</f>
        <v>141096</v>
      </c>
      <c r="H59" s="14">
        <f t="shared" si="8"/>
        <v>105822</v>
      </c>
      <c r="I59" s="13">
        <f>단가대비표!V187</f>
        <v>0</v>
      </c>
      <c r="J59" s="14">
        <f t="shared" si="9"/>
        <v>0</v>
      </c>
      <c r="K59" s="13">
        <f t="shared" si="10"/>
        <v>141096</v>
      </c>
      <c r="L59" s="14">
        <f t="shared" si="10"/>
        <v>105822</v>
      </c>
      <c r="M59" s="8" t="s">
        <v>52</v>
      </c>
      <c r="N59" s="2" t="s">
        <v>151</v>
      </c>
      <c r="O59" s="2" t="s">
        <v>916</v>
      </c>
      <c r="P59" s="2" t="s">
        <v>65</v>
      </c>
      <c r="Q59" s="2" t="s">
        <v>65</v>
      </c>
      <c r="R59" s="2" t="s">
        <v>64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2" t="s">
        <v>52</v>
      </c>
      <c r="AW59" s="2" t="s">
        <v>977</v>
      </c>
      <c r="AX59" s="2" t="s">
        <v>52</v>
      </c>
      <c r="AY59" s="2" t="s">
        <v>52</v>
      </c>
    </row>
    <row r="60" spans="1:51" ht="30" customHeight="1" x14ac:dyDescent="0.3">
      <c r="A60" s="8" t="s">
        <v>981</v>
      </c>
      <c r="B60" s="8" t="s">
        <v>982</v>
      </c>
      <c r="C60" s="8" t="s">
        <v>172</v>
      </c>
      <c r="D60" s="9">
        <v>6.5</v>
      </c>
      <c r="E60" s="13">
        <f>단가대비표!O163</f>
        <v>1220</v>
      </c>
      <c r="F60" s="14">
        <f t="shared" si="7"/>
        <v>7930</v>
      </c>
      <c r="G60" s="13">
        <f>단가대비표!P163</f>
        <v>0</v>
      </c>
      <c r="H60" s="14">
        <f t="shared" si="8"/>
        <v>0</v>
      </c>
      <c r="I60" s="13">
        <f>단가대비표!V163</f>
        <v>0</v>
      </c>
      <c r="J60" s="14">
        <f t="shared" si="9"/>
        <v>0</v>
      </c>
      <c r="K60" s="13">
        <f t="shared" si="10"/>
        <v>1220</v>
      </c>
      <c r="L60" s="14">
        <f t="shared" si="10"/>
        <v>7930</v>
      </c>
      <c r="M60" s="8" t="s">
        <v>52</v>
      </c>
      <c r="N60" s="2" t="s">
        <v>151</v>
      </c>
      <c r="O60" s="2" t="s">
        <v>983</v>
      </c>
      <c r="P60" s="2" t="s">
        <v>65</v>
      </c>
      <c r="Q60" s="2" t="s">
        <v>65</v>
      </c>
      <c r="R60" s="2" t="s">
        <v>64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2" t="s">
        <v>52</v>
      </c>
      <c r="AW60" s="2" t="s">
        <v>984</v>
      </c>
      <c r="AX60" s="2" t="s">
        <v>52</v>
      </c>
      <c r="AY60" s="2" t="s">
        <v>52</v>
      </c>
    </row>
    <row r="61" spans="1:51" ht="30" customHeight="1" x14ac:dyDescent="0.3">
      <c r="A61" s="8" t="s">
        <v>904</v>
      </c>
      <c r="B61" s="8" t="s">
        <v>52</v>
      </c>
      <c r="C61" s="8" t="s">
        <v>52</v>
      </c>
      <c r="D61" s="9"/>
      <c r="E61" s="13"/>
      <c r="F61" s="14">
        <f>TRUNC(SUMIF(N55:N60, N54, F55:F60),0)</f>
        <v>7930</v>
      </c>
      <c r="G61" s="13"/>
      <c r="H61" s="14">
        <f>TRUNC(SUMIF(N55:N60, N54, H55:H60),0)</f>
        <v>874314</v>
      </c>
      <c r="I61" s="13"/>
      <c r="J61" s="14">
        <f>TRUNC(SUMIF(N55:N60, N54, J55:J60),0)</f>
        <v>6946</v>
      </c>
      <c r="K61" s="13"/>
      <c r="L61" s="14">
        <f>F61+H61+J61</f>
        <v>889190</v>
      </c>
      <c r="M61" s="8" t="s">
        <v>52</v>
      </c>
      <c r="N61" s="2" t="s">
        <v>99</v>
      </c>
      <c r="O61" s="2" t="s">
        <v>99</v>
      </c>
      <c r="P61" s="2" t="s">
        <v>52</v>
      </c>
      <c r="Q61" s="2" t="s">
        <v>52</v>
      </c>
      <c r="R61" s="2" t="s">
        <v>52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2" t="s">
        <v>52</v>
      </c>
      <c r="AW61" s="2" t="s">
        <v>52</v>
      </c>
      <c r="AX61" s="2" t="s">
        <v>52</v>
      </c>
      <c r="AY61" s="2" t="s">
        <v>52</v>
      </c>
    </row>
    <row r="62" spans="1:51" ht="30" customHeight="1" x14ac:dyDescent="0.3">
      <c r="A62" s="9"/>
      <c r="B62" s="9"/>
      <c r="C62" s="9"/>
      <c r="D62" s="9"/>
      <c r="E62" s="13"/>
      <c r="F62" s="14"/>
      <c r="G62" s="13"/>
      <c r="H62" s="14"/>
      <c r="I62" s="13"/>
      <c r="J62" s="14"/>
      <c r="K62" s="13"/>
      <c r="L62" s="14"/>
      <c r="M62" s="9"/>
    </row>
    <row r="63" spans="1:51" ht="30" customHeight="1" x14ac:dyDescent="0.3">
      <c r="A63" s="36" t="s">
        <v>985</v>
      </c>
      <c r="B63" s="36"/>
      <c r="C63" s="36"/>
      <c r="D63" s="36"/>
      <c r="E63" s="37"/>
      <c r="F63" s="38"/>
      <c r="G63" s="37"/>
      <c r="H63" s="38"/>
      <c r="I63" s="37"/>
      <c r="J63" s="38"/>
      <c r="K63" s="37"/>
      <c r="L63" s="38"/>
      <c r="M63" s="36"/>
      <c r="N63" s="1" t="s">
        <v>166</v>
      </c>
    </row>
    <row r="64" spans="1:51" ht="30" customHeight="1" x14ac:dyDescent="0.3">
      <c r="A64" s="8" t="s">
        <v>986</v>
      </c>
      <c r="B64" s="8" t="s">
        <v>987</v>
      </c>
      <c r="C64" s="8" t="s">
        <v>172</v>
      </c>
      <c r="D64" s="9">
        <v>387</v>
      </c>
      <c r="E64" s="13">
        <f>단가대비표!O117</f>
        <v>92.04</v>
      </c>
      <c r="F64" s="14">
        <f t="shared" ref="F64:F71" si="11">TRUNC(E64*D64,1)</f>
        <v>35619.4</v>
      </c>
      <c r="G64" s="13">
        <f>단가대비표!P117</f>
        <v>0</v>
      </c>
      <c r="H64" s="14">
        <f t="shared" ref="H64:H71" si="12">TRUNC(G64*D64,1)</f>
        <v>0</v>
      </c>
      <c r="I64" s="13">
        <f>단가대비표!V117</f>
        <v>0</v>
      </c>
      <c r="J64" s="14">
        <f t="shared" ref="J64:J71" si="13">TRUNC(I64*D64,1)</f>
        <v>0</v>
      </c>
      <c r="K64" s="13">
        <f t="shared" ref="K64:L71" si="14">TRUNC(E64+G64+I64,1)</f>
        <v>92</v>
      </c>
      <c r="L64" s="14">
        <f t="shared" si="14"/>
        <v>35619.4</v>
      </c>
      <c r="M64" s="8" t="s">
        <v>52</v>
      </c>
      <c r="N64" s="2" t="s">
        <v>166</v>
      </c>
      <c r="O64" s="2" t="s">
        <v>988</v>
      </c>
      <c r="P64" s="2" t="s">
        <v>65</v>
      </c>
      <c r="Q64" s="2" t="s">
        <v>65</v>
      </c>
      <c r="R64" s="2" t="s">
        <v>64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2" t="s">
        <v>52</v>
      </c>
      <c r="AW64" s="2" t="s">
        <v>989</v>
      </c>
      <c r="AX64" s="2" t="s">
        <v>52</v>
      </c>
      <c r="AY64" s="2" t="s">
        <v>52</v>
      </c>
    </row>
    <row r="65" spans="1:51" ht="30" customHeight="1" x14ac:dyDescent="0.3">
      <c r="A65" s="8" t="s">
        <v>990</v>
      </c>
      <c r="B65" s="8" t="s">
        <v>991</v>
      </c>
      <c r="C65" s="8" t="s">
        <v>992</v>
      </c>
      <c r="D65" s="9">
        <v>1.24</v>
      </c>
      <c r="E65" s="13">
        <f>단가대비표!O123</f>
        <v>4000</v>
      </c>
      <c r="F65" s="14">
        <f t="shared" si="11"/>
        <v>4960</v>
      </c>
      <c r="G65" s="13">
        <f>단가대비표!P123</f>
        <v>0</v>
      </c>
      <c r="H65" s="14">
        <f t="shared" si="12"/>
        <v>0</v>
      </c>
      <c r="I65" s="13">
        <f>단가대비표!V123</f>
        <v>0</v>
      </c>
      <c r="J65" s="14">
        <f t="shared" si="13"/>
        <v>0</v>
      </c>
      <c r="K65" s="13">
        <f t="shared" si="14"/>
        <v>4000</v>
      </c>
      <c r="L65" s="14">
        <f t="shared" si="14"/>
        <v>4960</v>
      </c>
      <c r="M65" s="8" t="s">
        <v>52</v>
      </c>
      <c r="N65" s="2" t="s">
        <v>166</v>
      </c>
      <c r="O65" s="2" t="s">
        <v>993</v>
      </c>
      <c r="P65" s="2" t="s">
        <v>65</v>
      </c>
      <c r="Q65" s="2" t="s">
        <v>65</v>
      </c>
      <c r="R65" s="2" t="s">
        <v>64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2" t="s">
        <v>52</v>
      </c>
      <c r="AW65" s="2" t="s">
        <v>994</v>
      </c>
      <c r="AX65" s="2" t="s">
        <v>52</v>
      </c>
      <c r="AY65" s="2" t="s">
        <v>52</v>
      </c>
    </row>
    <row r="66" spans="1:51" ht="30" customHeight="1" x14ac:dyDescent="0.3">
      <c r="A66" s="8" t="s">
        <v>995</v>
      </c>
      <c r="B66" s="8" t="s">
        <v>911</v>
      </c>
      <c r="C66" s="8" t="s">
        <v>912</v>
      </c>
      <c r="D66" s="9">
        <v>0.02</v>
      </c>
      <c r="E66" s="13">
        <f>단가대비표!O196</f>
        <v>0</v>
      </c>
      <c r="F66" s="14">
        <f t="shared" si="11"/>
        <v>0</v>
      </c>
      <c r="G66" s="13">
        <f>단가대비표!P196</f>
        <v>215145</v>
      </c>
      <c r="H66" s="14">
        <f t="shared" si="12"/>
        <v>4302.8999999999996</v>
      </c>
      <c r="I66" s="13">
        <f>단가대비표!V196</f>
        <v>0</v>
      </c>
      <c r="J66" s="14">
        <f t="shared" si="13"/>
        <v>0</v>
      </c>
      <c r="K66" s="13">
        <f t="shared" si="14"/>
        <v>215145</v>
      </c>
      <c r="L66" s="14">
        <f t="shared" si="14"/>
        <v>4302.8999999999996</v>
      </c>
      <c r="M66" s="8" t="s">
        <v>52</v>
      </c>
      <c r="N66" s="2" t="s">
        <v>166</v>
      </c>
      <c r="O66" s="2" t="s">
        <v>996</v>
      </c>
      <c r="P66" s="2" t="s">
        <v>65</v>
      </c>
      <c r="Q66" s="2" t="s">
        <v>65</v>
      </c>
      <c r="R66" s="2" t="s">
        <v>64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2" t="s">
        <v>52</v>
      </c>
      <c r="AW66" s="2" t="s">
        <v>997</v>
      </c>
      <c r="AX66" s="2" t="s">
        <v>52</v>
      </c>
      <c r="AY66" s="2" t="s">
        <v>52</v>
      </c>
    </row>
    <row r="67" spans="1:51" ht="30" customHeight="1" x14ac:dyDescent="0.3">
      <c r="A67" s="8" t="s">
        <v>915</v>
      </c>
      <c r="B67" s="8" t="s">
        <v>911</v>
      </c>
      <c r="C67" s="8" t="s">
        <v>912</v>
      </c>
      <c r="D67" s="9">
        <v>0.01</v>
      </c>
      <c r="E67" s="13">
        <f>단가대비표!O187</f>
        <v>0</v>
      </c>
      <c r="F67" s="14">
        <f t="shared" si="11"/>
        <v>0</v>
      </c>
      <c r="G67" s="13">
        <f>단가대비표!P187</f>
        <v>141096</v>
      </c>
      <c r="H67" s="14">
        <f t="shared" si="12"/>
        <v>1410.9</v>
      </c>
      <c r="I67" s="13">
        <f>단가대비표!V187</f>
        <v>0</v>
      </c>
      <c r="J67" s="14">
        <f t="shared" si="13"/>
        <v>0</v>
      </c>
      <c r="K67" s="13">
        <f t="shared" si="14"/>
        <v>141096</v>
      </c>
      <c r="L67" s="14">
        <f t="shared" si="14"/>
        <v>1410.9</v>
      </c>
      <c r="M67" s="8" t="s">
        <v>52</v>
      </c>
      <c r="N67" s="2" t="s">
        <v>166</v>
      </c>
      <c r="O67" s="2" t="s">
        <v>916</v>
      </c>
      <c r="P67" s="2" t="s">
        <v>65</v>
      </c>
      <c r="Q67" s="2" t="s">
        <v>65</v>
      </c>
      <c r="R67" s="2" t="s">
        <v>64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2" t="s">
        <v>52</v>
      </c>
      <c r="AW67" s="2" t="s">
        <v>998</v>
      </c>
      <c r="AX67" s="2" t="s">
        <v>52</v>
      </c>
      <c r="AY67" s="2" t="s">
        <v>52</v>
      </c>
    </row>
    <row r="68" spans="1:51" ht="30" customHeight="1" x14ac:dyDescent="0.3">
      <c r="A68" s="8" t="s">
        <v>999</v>
      </c>
      <c r="B68" s="8" t="s">
        <v>1000</v>
      </c>
      <c r="C68" s="8" t="s">
        <v>955</v>
      </c>
      <c r="D68" s="9">
        <v>0.43469999999999998</v>
      </c>
      <c r="E68" s="13">
        <f>일위대가목록!E116</f>
        <v>0</v>
      </c>
      <c r="F68" s="14">
        <f t="shared" si="11"/>
        <v>0</v>
      </c>
      <c r="G68" s="13">
        <f>일위대가목록!F116</f>
        <v>0</v>
      </c>
      <c r="H68" s="14">
        <f t="shared" si="12"/>
        <v>0</v>
      </c>
      <c r="I68" s="13">
        <f>일위대가목록!G116</f>
        <v>9779</v>
      </c>
      <c r="J68" s="14">
        <f t="shared" si="13"/>
        <v>4250.8999999999996</v>
      </c>
      <c r="K68" s="13">
        <f t="shared" si="14"/>
        <v>9779</v>
      </c>
      <c r="L68" s="14">
        <f t="shared" si="14"/>
        <v>4250.8999999999996</v>
      </c>
      <c r="M68" s="8" t="s">
        <v>1001</v>
      </c>
      <c r="N68" s="2" t="s">
        <v>166</v>
      </c>
      <c r="O68" s="2" t="s">
        <v>1002</v>
      </c>
      <c r="P68" s="2" t="s">
        <v>64</v>
      </c>
      <c r="Q68" s="2" t="s">
        <v>65</v>
      </c>
      <c r="R68" s="2" t="s">
        <v>65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2" t="s">
        <v>52</v>
      </c>
      <c r="AW68" s="2" t="s">
        <v>1003</v>
      </c>
      <c r="AX68" s="2" t="s">
        <v>52</v>
      </c>
      <c r="AY68" s="2" t="s">
        <v>52</v>
      </c>
    </row>
    <row r="69" spans="1:51" ht="30" customHeight="1" x14ac:dyDescent="0.3">
      <c r="A69" s="8" t="s">
        <v>1004</v>
      </c>
      <c r="B69" s="8" t="s">
        <v>1005</v>
      </c>
      <c r="C69" s="8" t="s">
        <v>955</v>
      </c>
      <c r="D69" s="9">
        <v>0.43469999999999998</v>
      </c>
      <c r="E69" s="13">
        <f>일위대가목록!E117</f>
        <v>1803</v>
      </c>
      <c r="F69" s="14">
        <f t="shared" si="11"/>
        <v>783.7</v>
      </c>
      <c r="G69" s="13">
        <f>일위대가목록!F117</f>
        <v>0</v>
      </c>
      <c r="H69" s="14">
        <f t="shared" si="12"/>
        <v>0</v>
      </c>
      <c r="I69" s="13">
        <f>일위대가목록!G117</f>
        <v>2046</v>
      </c>
      <c r="J69" s="14">
        <f t="shared" si="13"/>
        <v>889.3</v>
      </c>
      <c r="K69" s="13">
        <f t="shared" si="14"/>
        <v>3849</v>
      </c>
      <c r="L69" s="14">
        <f t="shared" si="14"/>
        <v>1673</v>
      </c>
      <c r="M69" s="8" t="s">
        <v>1006</v>
      </c>
      <c r="N69" s="2" t="s">
        <v>166</v>
      </c>
      <c r="O69" s="2" t="s">
        <v>1007</v>
      </c>
      <c r="P69" s="2" t="s">
        <v>64</v>
      </c>
      <c r="Q69" s="2" t="s">
        <v>65</v>
      </c>
      <c r="R69" s="2" t="s">
        <v>65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2" t="s">
        <v>52</v>
      </c>
      <c r="AW69" s="2" t="s">
        <v>1008</v>
      </c>
      <c r="AX69" s="2" t="s">
        <v>52</v>
      </c>
      <c r="AY69" s="2" t="s">
        <v>52</v>
      </c>
    </row>
    <row r="70" spans="1:51" ht="30" customHeight="1" x14ac:dyDescent="0.3">
      <c r="A70" s="8" t="s">
        <v>1009</v>
      </c>
      <c r="B70" s="8" t="s">
        <v>1010</v>
      </c>
      <c r="C70" s="8" t="s">
        <v>955</v>
      </c>
      <c r="D70" s="9">
        <v>0.43469999999999998</v>
      </c>
      <c r="E70" s="13">
        <f>일위대가목록!E118</f>
        <v>0</v>
      </c>
      <c r="F70" s="14">
        <f t="shared" si="11"/>
        <v>0</v>
      </c>
      <c r="G70" s="13">
        <f>일위대가목록!F118</f>
        <v>0</v>
      </c>
      <c r="H70" s="14">
        <f t="shared" si="12"/>
        <v>0</v>
      </c>
      <c r="I70" s="13">
        <f>일위대가목록!G118</f>
        <v>140</v>
      </c>
      <c r="J70" s="14">
        <f t="shared" si="13"/>
        <v>60.8</v>
      </c>
      <c r="K70" s="13">
        <f t="shared" si="14"/>
        <v>140</v>
      </c>
      <c r="L70" s="14">
        <f t="shared" si="14"/>
        <v>60.8</v>
      </c>
      <c r="M70" s="8" t="s">
        <v>1011</v>
      </c>
      <c r="N70" s="2" t="s">
        <v>166</v>
      </c>
      <c r="O70" s="2" t="s">
        <v>1012</v>
      </c>
      <c r="P70" s="2" t="s">
        <v>64</v>
      </c>
      <c r="Q70" s="2" t="s">
        <v>65</v>
      </c>
      <c r="R70" s="2" t="s">
        <v>65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2" t="s">
        <v>52</v>
      </c>
      <c r="AW70" s="2" t="s">
        <v>1013</v>
      </c>
      <c r="AX70" s="2" t="s">
        <v>52</v>
      </c>
      <c r="AY70" s="2" t="s">
        <v>52</v>
      </c>
    </row>
    <row r="71" spans="1:51" ht="30" customHeight="1" x14ac:dyDescent="0.3">
      <c r="A71" s="8" t="s">
        <v>1014</v>
      </c>
      <c r="B71" s="8" t="s">
        <v>1015</v>
      </c>
      <c r="C71" s="8" t="s">
        <v>955</v>
      </c>
      <c r="D71" s="9">
        <v>0.43469999999999998</v>
      </c>
      <c r="E71" s="13">
        <f>일위대가목록!E119</f>
        <v>0</v>
      </c>
      <c r="F71" s="14">
        <f t="shared" si="11"/>
        <v>0</v>
      </c>
      <c r="G71" s="13">
        <f>일위대가목록!F119</f>
        <v>0</v>
      </c>
      <c r="H71" s="14">
        <f t="shared" si="12"/>
        <v>0</v>
      </c>
      <c r="I71" s="13">
        <f>일위대가목록!G119</f>
        <v>7</v>
      </c>
      <c r="J71" s="14">
        <f t="shared" si="13"/>
        <v>3</v>
      </c>
      <c r="K71" s="13">
        <f t="shared" si="14"/>
        <v>7</v>
      </c>
      <c r="L71" s="14">
        <f t="shared" si="14"/>
        <v>3</v>
      </c>
      <c r="M71" s="8" t="s">
        <v>1016</v>
      </c>
      <c r="N71" s="2" t="s">
        <v>166</v>
      </c>
      <c r="O71" s="2" t="s">
        <v>1017</v>
      </c>
      <c r="P71" s="2" t="s">
        <v>64</v>
      </c>
      <c r="Q71" s="2" t="s">
        <v>65</v>
      </c>
      <c r="R71" s="2" t="s">
        <v>65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2" t="s">
        <v>52</v>
      </c>
      <c r="AW71" s="2" t="s">
        <v>1018</v>
      </c>
      <c r="AX71" s="2" t="s">
        <v>52</v>
      </c>
      <c r="AY71" s="2" t="s">
        <v>52</v>
      </c>
    </row>
    <row r="72" spans="1:51" ht="30" customHeight="1" x14ac:dyDescent="0.3">
      <c r="A72" s="8" t="s">
        <v>904</v>
      </c>
      <c r="B72" s="8" t="s">
        <v>52</v>
      </c>
      <c r="C72" s="8" t="s">
        <v>52</v>
      </c>
      <c r="D72" s="9"/>
      <c r="E72" s="13"/>
      <c r="F72" s="14">
        <f>TRUNC(SUMIF(N64:N71, N63, F64:F71),0)</f>
        <v>41363</v>
      </c>
      <c r="G72" s="13"/>
      <c r="H72" s="14">
        <f>TRUNC(SUMIF(N64:N71, N63, H64:H71),0)</f>
        <v>5713</v>
      </c>
      <c r="I72" s="13"/>
      <c r="J72" s="14">
        <f>TRUNC(SUMIF(N64:N71, N63, J64:J71),0)</f>
        <v>5204</v>
      </c>
      <c r="K72" s="13"/>
      <c r="L72" s="14">
        <f>F72+H72+J72</f>
        <v>52280</v>
      </c>
      <c r="M72" s="8" t="s">
        <v>52</v>
      </c>
      <c r="N72" s="2" t="s">
        <v>99</v>
      </c>
      <c r="O72" s="2" t="s">
        <v>99</v>
      </c>
      <c r="P72" s="2" t="s">
        <v>52</v>
      </c>
      <c r="Q72" s="2" t="s">
        <v>52</v>
      </c>
      <c r="R72" s="2" t="s">
        <v>52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2" t="s">
        <v>52</v>
      </c>
      <c r="AW72" s="2" t="s">
        <v>52</v>
      </c>
      <c r="AX72" s="2" t="s">
        <v>52</v>
      </c>
      <c r="AY72" s="2" t="s">
        <v>52</v>
      </c>
    </row>
    <row r="73" spans="1:51" ht="30" customHeight="1" x14ac:dyDescent="0.3">
      <c r="A73" s="9"/>
      <c r="B73" s="9"/>
      <c r="C73" s="9"/>
      <c r="D73" s="9"/>
      <c r="E73" s="13"/>
      <c r="F73" s="14"/>
      <c r="G73" s="13"/>
      <c r="H73" s="14"/>
      <c r="I73" s="13"/>
      <c r="J73" s="14"/>
      <c r="K73" s="13"/>
      <c r="L73" s="14"/>
      <c r="M73" s="9"/>
    </row>
    <row r="74" spans="1:51" ht="30" customHeight="1" x14ac:dyDescent="0.3">
      <c r="A74" s="36" t="s">
        <v>1019</v>
      </c>
      <c r="B74" s="36"/>
      <c r="C74" s="36"/>
      <c r="D74" s="36"/>
      <c r="E74" s="37"/>
      <c r="F74" s="38"/>
      <c r="G74" s="37"/>
      <c r="H74" s="38"/>
      <c r="I74" s="37"/>
      <c r="J74" s="38"/>
      <c r="K74" s="37"/>
      <c r="L74" s="38"/>
      <c r="M74" s="36"/>
      <c r="N74" s="1" t="s">
        <v>207</v>
      </c>
    </row>
    <row r="75" spans="1:51" ht="30" customHeight="1" x14ac:dyDescent="0.3">
      <c r="A75" s="8" t="s">
        <v>1020</v>
      </c>
      <c r="B75" s="8" t="s">
        <v>911</v>
      </c>
      <c r="C75" s="8" t="s">
        <v>912</v>
      </c>
      <c r="D75" s="9">
        <v>0.08</v>
      </c>
      <c r="E75" s="13">
        <f>단가대비표!O194</f>
        <v>0</v>
      </c>
      <c r="F75" s="14">
        <f>TRUNC(E75*D75,1)</f>
        <v>0</v>
      </c>
      <c r="G75" s="13">
        <f>단가대비표!P194</f>
        <v>205246</v>
      </c>
      <c r="H75" s="14">
        <f>TRUNC(G75*D75,1)</f>
        <v>16419.599999999999</v>
      </c>
      <c r="I75" s="13">
        <f>단가대비표!V194</f>
        <v>0</v>
      </c>
      <c r="J75" s="14">
        <f>TRUNC(I75*D75,1)</f>
        <v>0</v>
      </c>
      <c r="K75" s="13">
        <f t="shared" ref="K75:L77" si="15">TRUNC(E75+G75+I75,1)</f>
        <v>205246</v>
      </c>
      <c r="L75" s="14">
        <f t="shared" si="15"/>
        <v>16419.599999999999</v>
      </c>
      <c r="M75" s="8" t="s">
        <v>52</v>
      </c>
      <c r="N75" s="2" t="s">
        <v>207</v>
      </c>
      <c r="O75" s="2" t="s">
        <v>1021</v>
      </c>
      <c r="P75" s="2" t="s">
        <v>65</v>
      </c>
      <c r="Q75" s="2" t="s">
        <v>65</v>
      </c>
      <c r="R75" s="2" t="s">
        <v>64</v>
      </c>
      <c r="S75" s="3"/>
      <c r="T75" s="3"/>
      <c r="U75" s="3"/>
      <c r="V75" s="3">
        <v>1</v>
      </c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2" t="s">
        <v>52</v>
      </c>
      <c r="AW75" s="2" t="s">
        <v>1022</v>
      </c>
      <c r="AX75" s="2" t="s">
        <v>52</v>
      </c>
      <c r="AY75" s="2" t="s">
        <v>52</v>
      </c>
    </row>
    <row r="76" spans="1:51" ht="30" customHeight="1" x14ac:dyDescent="0.3">
      <c r="A76" s="8" t="s">
        <v>1023</v>
      </c>
      <c r="B76" s="8" t="s">
        <v>911</v>
      </c>
      <c r="C76" s="8" t="s">
        <v>912</v>
      </c>
      <c r="D76" s="9">
        <v>0.03</v>
      </c>
      <c r="E76" s="13">
        <f>단가대비표!O188</f>
        <v>0</v>
      </c>
      <c r="F76" s="14">
        <f>TRUNC(E76*D76,1)</f>
        <v>0</v>
      </c>
      <c r="G76" s="13">
        <f>단가대비표!P188</f>
        <v>179203</v>
      </c>
      <c r="H76" s="14">
        <f>TRUNC(G76*D76,1)</f>
        <v>5376</v>
      </c>
      <c r="I76" s="13">
        <f>단가대비표!V188</f>
        <v>0</v>
      </c>
      <c r="J76" s="14">
        <f>TRUNC(I76*D76,1)</f>
        <v>0</v>
      </c>
      <c r="K76" s="13">
        <f t="shared" si="15"/>
        <v>179203</v>
      </c>
      <c r="L76" s="14">
        <f t="shared" si="15"/>
        <v>5376</v>
      </c>
      <c r="M76" s="8" t="s">
        <v>52</v>
      </c>
      <c r="N76" s="2" t="s">
        <v>207</v>
      </c>
      <c r="O76" s="2" t="s">
        <v>1024</v>
      </c>
      <c r="P76" s="2" t="s">
        <v>65</v>
      </c>
      <c r="Q76" s="2" t="s">
        <v>65</v>
      </c>
      <c r="R76" s="2" t="s">
        <v>64</v>
      </c>
      <c r="S76" s="3"/>
      <c r="T76" s="3"/>
      <c r="U76" s="3"/>
      <c r="V76" s="3">
        <v>1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2" t="s">
        <v>52</v>
      </c>
      <c r="AW76" s="2" t="s">
        <v>1025</v>
      </c>
      <c r="AX76" s="2" t="s">
        <v>52</v>
      </c>
      <c r="AY76" s="2" t="s">
        <v>52</v>
      </c>
    </row>
    <row r="77" spans="1:51" ht="30" customHeight="1" x14ac:dyDescent="0.3">
      <c r="A77" s="8" t="s">
        <v>1026</v>
      </c>
      <c r="B77" s="8" t="s">
        <v>979</v>
      </c>
      <c r="C77" s="8" t="s">
        <v>623</v>
      </c>
      <c r="D77" s="9">
        <v>1</v>
      </c>
      <c r="E77" s="13">
        <v>0</v>
      </c>
      <c r="F77" s="14">
        <f>TRUNC(E77*D77,1)</f>
        <v>0</v>
      </c>
      <c r="G77" s="13">
        <v>0</v>
      </c>
      <c r="H77" s="14">
        <f>TRUNC(G77*D77,1)</f>
        <v>0</v>
      </c>
      <c r="I77" s="13">
        <f>TRUNC(SUMIF(V75:V77, RIGHTB(O77, 1), H75:H77)*U77, 2)</f>
        <v>435.91</v>
      </c>
      <c r="J77" s="14">
        <f>TRUNC(I77*D77,1)</f>
        <v>435.9</v>
      </c>
      <c r="K77" s="13">
        <f t="shared" si="15"/>
        <v>435.9</v>
      </c>
      <c r="L77" s="14">
        <f t="shared" si="15"/>
        <v>435.9</v>
      </c>
      <c r="M77" s="8" t="s">
        <v>52</v>
      </c>
      <c r="N77" s="2" t="s">
        <v>207</v>
      </c>
      <c r="O77" s="2" t="s">
        <v>806</v>
      </c>
      <c r="P77" s="2" t="s">
        <v>65</v>
      </c>
      <c r="Q77" s="2" t="s">
        <v>65</v>
      </c>
      <c r="R77" s="2" t="s">
        <v>65</v>
      </c>
      <c r="S77" s="3">
        <v>1</v>
      </c>
      <c r="T77" s="3">
        <v>2</v>
      </c>
      <c r="U77" s="3">
        <v>0.02</v>
      </c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2" t="s">
        <v>52</v>
      </c>
      <c r="AW77" s="2" t="s">
        <v>1027</v>
      </c>
      <c r="AX77" s="2" t="s">
        <v>52</v>
      </c>
      <c r="AY77" s="2" t="s">
        <v>52</v>
      </c>
    </row>
    <row r="78" spans="1:51" ht="30" customHeight="1" x14ac:dyDescent="0.3">
      <c r="A78" s="8" t="s">
        <v>904</v>
      </c>
      <c r="B78" s="8" t="s">
        <v>52</v>
      </c>
      <c r="C78" s="8" t="s">
        <v>52</v>
      </c>
      <c r="D78" s="9"/>
      <c r="E78" s="13"/>
      <c r="F78" s="14">
        <f>TRUNC(SUMIF(N75:N77, N74, F75:F77),0)</f>
        <v>0</v>
      </c>
      <c r="G78" s="13"/>
      <c r="H78" s="14">
        <f>TRUNC(SUMIF(N75:N77, N74, H75:H77),0)</f>
        <v>21795</v>
      </c>
      <c r="I78" s="13"/>
      <c r="J78" s="14">
        <f>TRUNC(SUMIF(N75:N77, N74, J75:J77),0)</f>
        <v>435</v>
      </c>
      <c r="K78" s="13"/>
      <c r="L78" s="14">
        <f>F78+H78+J78</f>
        <v>22230</v>
      </c>
      <c r="M78" s="8" t="s">
        <v>52</v>
      </c>
      <c r="N78" s="2" t="s">
        <v>99</v>
      </c>
      <c r="O78" s="2" t="s">
        <v>99</v>
      </c>
      <c r="P78" s="2" t="s">
        <v>52</v>
      </c>
      <c r="Q78" s="2" t="s">
        <v>52</v>
      </c>
      <c r="R78" s="2" t="s">
        <v>52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2" t="s">
        <v>52</v>
      </c>
      <c r="AW78" s="2" t="s">
        <v>52</v>
      </c>
      <c r="AX78" s="2" t="s">
        <v>52</v>
      </c>
      <c r="AY78" s="2" t="s">
        <v>52</v>
      </c>
    </row>
    <row r="79" spans="1:51" ht="30" customHeight="1" x14ac:dyDescent="0.3">
      <c r="A79" s="9"/>
      <c r="B79" s="9"/>
      <c r="C79" s="9"/>
      <c r="D79" s="9"/>
      <c r="E79" s="13"/>
      <c r="F79" s="14"/>
      <c r="G79" s="13"/>
      <c r="H79" s="14"/>
      <c r="I79" s="13"/>
      <c r="J79" s="14"/>
      <c r="K79" s="13"/>
      <c r="L79" s="14"/>
      <c r="M79" s="9"/>
    </row>
    <row r="80" spans="1:51" ht="30" customHeight="1" x14ac:dyDescent="0.3">
      <c r="A80" s="36" t="s">
        <v>1028</v>
      </c>
      <c r="B80" s="36"/>
      <c r="C80" s="36"/>
      <c r="D80" s="36"/>
      <c r="E80" s="37"/>
      <c r="F80" s="38"/>
      <c r="G80" s="37"/>
      <c r="H80" s="38"/>
      <c r="I80" s="37"/>
      <c r="J80" s="38"/>
      <c r="K80" s="37"/>
      <c r="L80" s="38"/>
      <c r="M80" s="36"/>
      <c r="N80" s="1" t="s">
        <v>212</v>
      </c>
    </row>
    <row r="81" spans="1:51" ht="30" customHeight="1" x14ac:dyDescent="0.3">
      <c r="A81" s="8" t="s">
        <v>1029</v>
      </c>
      <c r="B81" s="8" t="s">
        <v>911</v>
      </c>
      <c r="C81" s="8" t="s">
        <v>912</v>
      </c>
      <c r="D81" s="9">
        <v>12.54</v>
      </c>
      <c r="E81" s="13">
        <f>단가대비표!O192</f>
        <v>0</v>
      </c>
      <c r="F81" s="14">
        <f>TRUNC(E81*D81,1)</f>
        <v>0</v>
      </c>
      <c r="G81" s="13">
        <f>단가대비표!P192</f>
        <v>200155</v>
      </c>
      <c r="H81" s="14">
        <f>TRUNC(G81*D81,1)</f>
        <v>2509943.7000000002</v>
      </c>
      <c r="I81" s="13">
        <f>단가대비표!V192</f>
        <v>0</v>
      </c>
      <c r="J81" s="14">
        <f>TRUNC(I81*D81,1)</f>
        <v>0</v>
      </c>
      <c r="K81" s="13">
        <f>TRUNC(E81+G81+I81,1)</f>
        <v>200155</v>
      </c>
      <c r="L81" s="14">
        <f>TRUNC(F81+H81+J81,1)</f>
        <v>2509943.7000000002</v>
      </c>
      <c r="M81" s="8" t="s">
        <v>52</v>
      </c>
      <c r="N81" s="2" t="s">
        <v>212</v>
      </c>
      <c r="O81" s="2" t="s">
        <v>1030</v>
      </c>
      <c r="P81" s="2" t="s">
        <v>65</v>
      </c>
      <c r="Q81" s="2" t="s">
        <v>65</v>
      </c>
      <c r="R81" s="2" t="s">
        <v>64</v>
      </c>
      <c r="S81" s="3"/>
      <c r="T81" s="3"/>
      <c r="U81" s="3"/>
      <c r="V81" s="3">
        <v>1</v>
      </c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2" t="s">
        <v>52</v>
      </c>
      <c r="AW81" s="2" t="s">
        <v>1031</v>
      </c>
      <c r="AX81" s="2" t="s">
        <v>52</v>
      </c>
      <c r="AY81" s="2" t="s">
        <v>52</v>
      </c>
    </row>
    <row r="82" spans="1:51" ht="30" customHeight="1" x14ac:dyDescent="0.3">
      <c r="A82" s="8" t="s">
        <v>1026</v>
      </c>
      <c r="B82" s="8" t="s">
        <v>1032</v>
      </c>
      <c r="C82" s="8" t="s">
        <v>623</v>
      </c>
      <c r="D82" s="9">
        <v>1</v>
      </c>
      <c r="E82" s="13">
        <v>0</v>
      </c>
      <c r="F82" s="14">
        <f>TRUNC(E82*D82,1)</f>
        <v>0</v>
      </c>
      <c r="G82" s="13">
        <v>0</v>
      </c>
      <c r="H82" s="14">
        <f>TRUNC(G82*D82,1)</f>
        <v>0</v>
      </c>
      <c r="I82" s="13">
        <f>TRUNC(SUMIF(V81:V82, RIGHTB(O82, 1), H81:H82)*U82, 2)</f>
        <v>75298.31</v>
      </c>
      <c r="J82" s="14">
        <f>TRUNC(I82*D82,1)</f>
        <v>75298.3</v>
      </c>
      <c r="K82" s="13">
        <f>TRUNC(E82+G82+I82,1)</f>
        <v>75298.3</v>
      </c>
      <c r="L82" s="14">
        <f>TRUNC(F82+H82+J82,1)</f>
        <v>75298.3</v>
      </c>
      <c r="M82" s="8" t="s">
        <v>52</v>
      </c>
      <c r="N82" s="2" t="s">
        <v>212</v>
      </c>
      <c r="O82" s="2" t="s">
        <v>806</v>
      </c>
      <c r="P82" s="2" t="s">
        <v>65</v>
      </c>
      <c r="Q82" s="2" t="s">
        <v>65</v>
      </c>
      <c r="R82" s="2" t="s">
        <v>65</v>
      </c>
      <c r="S82" s="3">
        <v>1</v>
      </c>
      <c r="T82" s="3">
        <v>2</v>
      </c>
      <c r="U82" s="3">
        <v>0.03</v>
      </c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2" t="s">
        <v>52</v>
      </c>
      <c r="AW82" s="2" t="s">
        <v>1033</v>
      </c>
      <c r="AX82" s="2" t="s">
        <v>52</v>
      </c>
      <c r="AY82" s="2" t="s">
        <v>52</v>
      </c>
    </row>
    <row r="83" spans="1:51" ht="30" customHeight="1" x14ac:dyDescent="0.3">
      <c r="A83" s="8" t="s">
        <v>904</v>
      </c>
      <c r="B83" s="8" t="s">
        <v>52</v>
      </c>
      <c r="C83" s="8" t="s">
        <v>52</v>
      </c>
      <c r="D83" s="9"/>
      <c r="E83" s="13"/>
      <c r="F83" s="14">
        <f>TRUNC(SUMIF(N81:N82, N80, F81:F82),0)</f>
        <v>0</v>
      </c>
      <c r="G83" s="13"/>
      <c r="H83" s="14">
        <f>TRUNC(SUMIF(N81:N82, N80, H81:H82),0)</f>
        <v>2509943</v>
      </c>
      <c r="I83" s="13"/>
      <c r="J83" s="14">
        <f>TRUNC(SUMIF(N81:N82, N80, J81:J82),0)</f>
        <v>75298</v>
      </c>
      <c r="K83" s="13"/>
      <c r="L83" s="14">
        <f>F83+H83+J83</f>
        <v>2585241</v>
      </c>
      <c r="M83" s="8" t="s">
        <v>52</v>
      </c>
      <c r="N83" s="2" t="s">
        <v>99</v>
      </c>
      <c r="O83" s="2" t="s">
        <v>99</v>
      </c>
      <c r="P83" s="2" t="s">
        <v>52</v>
      </c>
      <c r="Q83" s="2" t="s">
        <v>52</v>
      </c>
      <c r="R83" s="2" t="s">
        <v>52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2" t="s">
        <v>52</v>
      </c>
      <c r="AW83" s="2" t="s">
        <v>52</v>
      </c>
      <c r="AX83" s="2" t="s">
        <v>52</v>
      </c>
      <c r="AY83" s="2" t="s">
        <v>52</v>
      </c>
    </row>
    <row r="84" spans="1:51" ht="30" customHeight="1" x14ac:dyDescent="0.3">
      <c r="A84" s="9"/>
      <c r="B84" s="9"/>
      <c r="C84" s="9"/>
      <c r="D84" s="9"/>
      <c r="E84" s="13"/>
      <c r="F84" s="14"/>
      <c r="G84" s="13"/>
      <c r="H84" s="14"/>
      <c r="I84" s="13"/>
      <c r="J84" s="14"/>
      <c r="K84" s="13"/>
      <c r="L84" s="14"/>
      <c r="M84" s="9"/>
    </row>
    <row r="85" spans="1:51" ht="30" customHeight="1" x14ac:dyDescent="0.3">
      <c r="A85" s="36" t="s">
        <v>1034</v>
      </c>
      <c r="B85" s="36"/>
      <c r="C85" s="36"/>
      <c r="D85" s="36"/>
      <c r="E85" s="37"/>
      <c r="F85" s="38"/>
      <c r="G85" s="37"/>
      <c r="H85" s="38"/>
      <c r="I85" s="37"/>
      <c r="J85" s="38"/>
      <c r="K85" s="37"/>
      <c r="L85" s="38"/>
      <c r="M85" s="36"/>
      <c r="N85" s="1" t="s">
        <v>219</v>
      </c>
    </row>
    <row r="86" spans="1:51" ht="30" customHeight="1" x14ac:dyDescent="0.3">
      <c r="A86" s="8" t="s">
        <v>1035</v>
      </c>
      <c r="B86" s="8" t="s">
        <v>1036</v>
      </c>
      <c r="C86" s="8" t="s">
        <v>1037</v>
      </c>
      <c r="D86" s="9">
        <v>77.25</v>
      </c>
      <c r="E86" s="13">
        <f>단가대비표!O119</f>
        <v>55</v>
      </c>
      <c r="F86" s="14">
        <f>TRUNC(E86*D86,1)</f>
        <v>4248.7</v>
      </c>
      <c r="G86" s="13">
        <f>단가대비표!P119</f>
        <v>0</v>
      </c>
      <c r="H86" s="14">
        <f>TRUNC(G86*D86,1)</f>
        <v>0</v>
      </c>
      <c r="I86" s="13">
        <f>단가대비표!V119</f>
        <v>0</v>
      </c>
      <c r="J86" s="14">
        <f>TRUNC(I86*D86,1)</f>
        <v>0</v>
      </c>
      <c r="K86" s="13">
        <f t="shared" ref="K86:L90" si="16">TRUNC(E86+G86+I86,1)</f>
        <v>55</v>
      </c>
      <c r="L86" s="14">
        <f t="shared" si="16"/>
        <v>4248.7</v>
      </c>
      <c r="M86" s="8" t="s">
        <v>52</v>
      </c>
      <c r="N86" s="2" t="s">
        <v>219</v>
      </c>
      <c r="O86" s="2" t="s">
        <v>1038</v>
      </c>
      <c r="P86" s="2" t="s">
        <v>65</v>
      </c>
      <c r="Q86" s="2" t="s">
        <v>65</v>
      </c>
      <c r="R86" s="2" t="s">
        <v>64</v>
      </c>
      <c r="S86" s="3"/>
      <c r="T86" s="3"/>
      <c r="U86" s="3"/>
      <c r="V86" s="3">
        <v>1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2" t="s">
        <v>52</v>
      </c>
      <c r="AW86" s="2" t="s">
        <v>1039</v>
      </c>
      <c r="AX86" s="2" t="s">
        <v>52</v>
      </c>
      <c r="AY86" s="2" t="s">
        <v>52</v>
      </c>
    </row>
    <row r="87" spans="1:51" ht="30" customHeight="1" x14ac:dyDescent="0.3">
      <c r="A87" s="8" t="s">
        <v>1040</v>
      </c>
      <c r="B87" s="8" t="s">
        <v>911</v>
      </c>
      <c r="C87" s="8" t="s">
        <v>912</v>
      </c>
      <c r="D87" s="9">
        <v>0.11</v>
      </c>
      <c r="E87" s="13">
        <f>단가대비표!O199</f>
        <v>0</v>
      </c>
      <c r="F87" s="14">
        <f>TRUNC(E87*D87,1)</f>
        <v>0</v>
      </c>
      <c r="G87" s="13">
        <f>단가대비표!P199</f>
        <v>217664</v>
      </c>
      <c r="H87" s="14">
        <f>TRUNC(G87*D87,1)</f>
        <v>23943</v>
      </c>
      <c r="I87" s="13">
        <f>단가대비표!V199</f>
        <v>0</v>
      </c>
      <c r="J87" s="14">
        <f>TRUNC(I87*D87,1)</f>
        <v>0</v>
      </c>
      <c r="K87" s="13">
        <f t="shared" si="16"/>
        <v>217664</v>
      </c>
      <c r="L87" s="14">
        <f t="shared" si="16"/>
        <v>23943</v>
      </c>
      <c r="M87" s="8" t="s">
        <v>52</v>
      </c>
      <c r="N87" s="2" t="s">
        <v>219</v>
      </c>
      <c r="O87" s="2" t="s">
        <v>1041</v>
      </c>
      <c r="P87" s="2" t="s">
        <v>65</v>
      </c>
      <c r="Q87" s="2" t="s">
        <v>65</v>
      </c>
      <c r="R87" s="2" t="s">
        <v>64</v>
      </c>
      <c r="S87" s="3"/>
      <c r="T87" s="3"/>
      <c r="U87" s="3"/>
      <c r="V87" s="3">
        <v>1</v>
      </c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2" t="s">
        <v>52</v>
      </c>
      <c r="AW87" s="2" t="s">
        <v>1042</v>
      </c>
      <c r="AX87" s="2" t="s">
        <v>52</v>
      </c>
      <c r="AY87" s="2" t="s">
        <v>52</v>
      </c>
    </row>
    <row r="88" spans="1:51" ht="30" customHeight="1" x14ac:dyDescent="0.3">
      <c r="A88" s="8" t="s">
        <v>915</v>
      </c>
      <c r="B88" s="8" t="s">
        <v>911</v>
      </c>
      <c r="C88" s="8" t="s">
        <v>912</v>
      </c>
      <c r="D88" s="9">
        <v>0.03</v>
      </c>
      <c r="E88" s="13">
        <f>단가대비표!O187</f>
        <v>0</v>
      </c>
      <c r="F88" s="14">
        <f>TRUNC(E88*D88,1)</f>
        <v>0</v>
      </c>
      <c r="G88" s="13">
        <f>단가대비표!P187</f>
        <v>141096</v>
      </c>
      <c r="H88" s="14">
        <f>TRUNC(G88*D88,1)</f>
        <v>4232.8</v>
      </c>
      <c r="I88" s="13">
        <f>단가대비표!V187</f>
        <v>0</v>
      </c>
      <c r="J88" s="14">
        <f>TRUNC(I88*D88,1)</f>
        <v>0</v>
      </c>
      <c r="K88" s="13">
        <f t="shared" si="16"/>
        <v>141096</v>
      </c>
      <c r="L88" s="14">
        <f t="shared" si="16"/>
        <v>4232.8</v>
      </c>
      <c r="M88" s="8" t="s">
        <v>52</v>
      </c>
      <c r="N88" s="2" t="s">
        <v>219</v>
      </c>
      <c r="O88" s="2" t="s">
        <v>916</v>
      </c>
      <c r="P88" s="2" t="s">
        <v>65</v>
      </c>
      <c r="Q88" s="2" t="s">
        <v>65</v>
      </c>
      <c r="R88" s="2" t="s">
        <v>64</v>
      </c>
      <c r="S88" s="3"/>
      <c r="T88" s="3"/>
      <c r="U88" s="3"/>
      <c r="V88" s="3">
        <v>1</v>
      </c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2" t="s">
        <v>52</v>
      </c>
      <c r="AW88" s="2" t="s">
        <v>1043</v>
      </c>
      <c r="AX88" s="2" t="s">
        <v>52</v>
      </c>
      <c r="AY88" s="2" t="s">
        <v>52</v>
      </c>
    </row>
    <row r="89" spans="1:51" ht="30" customHeight="1" x14ac:dyDescent="0.3">
      <c r="A89" s="8" t="s">
        <v>1026</v>
      </c>
      <c r="B89" s="8" t="s">
        <v>979</v>
      </c>
      <c r="C89" s="8" t="s">
        <v>623</v>
      </c>
      <c r="D89" s="9">
        <v>1</v>
      </c>
      <c r="E89" s="13">
        <v>0</v>
      </c>
      <c r="F89" s="14">
        <f>TRUNC(E89*D89,1)</f>
        <v>0</v>
      </c>
      <c r="G89" s="13">
        <v>0</v>
      </c>
      <c r="H89" s="14">
        <f>TRUNC(G89*D89,1)</f>
        <v>0</v>
      </c>
      <c r="I89" s="13">
        <f>TRUNC(SUMIF(V86:V90, RIGHTB(O89, 1), H86:H90)*U89, 2)</f>
        <v>563.51</v>
      </c>
      <c r="J89" s="14">
        <f>TRUNC(I89*D89,1)</f>
        <v>563.5</v>
      </c>
      <c r="K89" s="13">
        <f t="shared" si="16"/>
        <v>563.5</v>
      </c>
      <c r="L89" s="14">
        <f t="shared" si="16"/>
        <v>563.5</v>
      </c>
      <c r="M89" s="8" t="s">
        <v>52</v>
      </c>
      <c r="N89" s="2" t="s">
        <v>219</v>
      </c>
      <c r="O89" s="2" t="s">
        <v>806</v>
      </c>
      <c r="P89" s="2" t="s">
        <v>65</v>
      </c>
      <c r="Q89" s="2" t="s">
        <v>65</v>
      </c>
      <c r="R89" s="2" t="s">
        <v>65</v>
      </c>
      <c r="S89" s="3">
        <v>1</v>
      </c>
      <c r="T89" s="3">
        <v>2</v>
      </c>
      <c r="U89" s="3">
        <v>0.02</v>
      </c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2" t="s">
        <v>52</v>
      </c>
      <c r="AW89" s="2" t="s">
        <v>1044</v>
      </c>
      <c r="AX89" s="2" t="s">
        <v>52</v>
      </c>
      <c r="AY89" s="2" t="s">
        <v>52</v>
      </c>
    </row>
    <row r="90" spans="1:51" ht="30" customHeight="1" x14ac:dyDescent="0.3">
      <c r="A90" s="8" t="s">
        <v>1045</v>
      </c>
      <c r="B90" s="8" t="s">
        <v>1046</v>
      </c>
      <c r="C90" s="8" t="s">
        <v>104</v>
      </c>
      <c r="D90" s="9">
        <v>1.9E-2</v>
      </c>
      <c r="E90" s="13">
        <f>일위대가목록!E120</f>
        <v>90940</v>
      </c>
      <c r="F90" s="14">
        <f>TRUNC(E90*D90,1)</f>
        <v>1727.8</v>
      </c>
      <c r="G90" s="13">
        <f>일위대가목록!F120</f>
        <v>93123</v>
      </c>
      <c r="H90" s="14">
        <f>TRUNC(G90*D90,1)</f>
        <v>1769.3</v>
      </c>
      <c r="I90" s="13">
        <f>일위대가목록!G120</f>
        <v>0</v>
      </c>
      <c r="J90" s="14">
        <f>TRUNC(I90*D90,1)</f>
        <v>0</v>
      </c>
      <c r="K90" s="13">
        <f t="shared" si="16"/>
        <v>184063</v>
      </c>
      <c r="L90" s="14">
        <f t="shared" si="16"/>
        <v>3497.1</v>
      </c>
      <c r="M90" s="8" t="s">
        <v>1047</v>
      </c>
      <c r="N90" s="2" t="s">
        <v>219</v>
      </c>
      <c r="O90" s="2" t="s">
        <v>1048</v>
      </c>
      <c r="P90" s="2" t="s">
        <v>64</v>
      </c>
      <c r="Q90" s="2" t="s">
        <v>65</v>
      </c>
      <c r="R90" s="2" t="s">
        <v>65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2" t="s">
        <v>52</v>
      </c>
      <c r="AW90" s="2" t="s">
        <v>1049</v>
      </c>
      <c r="AX90" s="2" t="s">
        <v>52</v>
      </c>
      <c r="AY90" s="2" t="s">
        <v>52</v>
      </c>
    </row>
    <row r="91" spans="1:51" ht="30" customHeight="1" x14ac:dyDescent="0.3">
      <c r="A91" s="8" t="s">
        <v>904</v>
      </c>
      <c r="B91" s="8" t="s">
        <v>52</v>
      </c>
      <c r="C91" s="8" t="s">
        <v>52</v>
      </c>
      <c r="D91" s="9"/>
      <c r="E91" s="13"/>
      <c r="F91" s="14">
        <f>TRUNC(SUMIF(N86:N90, N85, F86:F90),0)</f>
        <v>5976</v>
      </c>
      <c r="G91" s="13"/>
      <c r="H91" s="14">
        <f>TRUNC(SUMIF(N86:N90, N85, H86:H90),0)</f>
        <v>29945</v>
      </c>
      <c r="I91" s="13"/>
      <c r="J91" s="14">
        <f>TRUNC(SUMIF(N86:N90, N85, J86:J90),0)</f>
        <v>563</v>
      </c>
      <c r="K91" s="13"/>
      <c r="L91" s="14">
        <f>F91+H91+J91</f>
        <v>36484</v>
      </c>
      <c r="M91" s="8" t="s">
        <v>52</v>
      </c>
      <c r="N91" s="2" t="s">
        <v>99</v>
      </c>
      <c r="O91" s="2" t="s">
        <v>99</v>
      </c>
      <c r="P91" s="2" t="s">
        <v>52</v>
      </c>
      <c r="Q91" s="2" t="s">
        <v>52</v>
      </c>
      <c r="R91" s="2" t="s">
        <v>52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2" t="s">
        <v>52</v>
      </c>
      <c r="AW91" s="2" t="s">
        <v>52</v>
      </c>
      <c r="AX91" s="2" t="s">
        <v>52</v>
      </c>
      <c r="AY91" s="2" t="s">
        <v>52</v>
      </c>
    </row>
    <row r="92" spans="1:51" ht="30" customHeight="1" x14ac:dyDescent="0.3">
      <c r="A92" s="9"/>
      <c r="B92" s="9"/>
      <c r="C92" s="9"/>
      <c r="D92" s="9"/>
      <c r="E92" s="13"/>
      <c r="F92" s="14"/>
      <c r="G92" s="13"/>
      <c r="H92" s="14"/>
      <c r="I92" s="13"/>
      <c r="J92" s="14"/>
      <c r="K92" s="13"/>
      <c r="L92" s="14"/>
      <c r="M92" s="9"/>
    </row>
    <row r="93" spans="1:51" ht="30" customHeight="1" x14ac:dyDescent="0.3">
      <c r="A93" s="36" t="s">
        <v>1050</v>
      </c>
      <c r="B93" s="36"/>
      <c r="C93" s="36"/>
      <c r="D93" s="36"/>
      <c r="E93" s="37"/>
      <c r="F93" s="38"/>
      <c r="G93" s="37"/>
      <c r="H93" s="38"/>
      <c r="I93" s="37"/>
      <c r="J93" s="38"/>
      <c r="K93" s="37"/>
      <c r="L93" s="38"/>
      <c r="M93" s="36"/>
      <c r="N93" s="1" t="s">
        <v>223</v>
      </c>
    </row>
    <row r="94" spans="1:51" ht="30" customHeight="1" x14ac:dyDescent="0.3">
      <c r="A94" s="8" t="s">
        <v>1035</v>
      </c>
      <c r="B94" s="8" t="s">
        <v>1036</v>
      </c>
      <c r="C94" s="8" t="s">
        <v>1037</v>
      </c>
      <c r="D94" s="9">
        <v>153.47</v>
      </c>
      <c r="E94" s="13">
        <f>단가대비표!O119</f>
        <v>55</v>
      </c>
      <c r="F94" s="14">
        <f>TRUNC(E94*D94,1)</f>
        <v>8440.7999999999993</v>
      </c>
      <c r="G94" s="13">
        <f>단가대비표!P119</f>
        <v>0</v>
      </c>
      <c r="H94" s="14">
        <f>TRUNC(G94*D94,1)</f>
        <v>0</v>
      </c>
      <c r="I94" s="13">
        <f>단가대비표!V119</f>
        <v>0</v>
      </c>
      <c r="J94" s="14">
        <f>TRUNC(I94*D94,1)</f>
        <v>0</v>
      </c>
      <c r="K94" s="13">
        <f t="shared" ref="K94:L98" si="17">TRUNC(E94+G94+I94,1)</f>
        <v>55</v>
      </c>
      <c r="L94" s="14">
        <f t="shared" si="17"/>
        <v>8440.7999999999993</v>
      </c>
      <c r="M94" s="8" t="s">
        <v>52</v>
      </c>
      <c r="N94" s="2" t="s">
        <v>223</v>
      </c>
      <c r="O94" s="2" t="s">
        <v>1038</v>
      </c>
      <c r="P94" s="2" t="s">
        <v>65</v>
      </c>
      <c r="Q94" s="2" t="s">
        <v>65</v>
      </c>
      <c r="R94" s="2" t="s">
        <v>64</v>
      </c>
      <c r="S94" s="3"/>
      <c r="T94" s="3"/>
      <c r="U94" s="3"/>
      <c r="V94" s="3">
        <v>1</v>
      </c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2" t="s">
        <v>52</v>
      </c>
      <c r="AW94" s="2" t="s">
        <v>1051</v>
      </c>
      <c r="AX94" s="2" t="s">
        <v>52</v>
      </c>
      <c r="AY94" s="2" t="s">
        <v>52</v>
      </c>
    </row>
    <row r="95" spans="1:51" ht="30" customHeight="1" x14ac:dyDescent="0.3">
      <c r="A95" s="8" t="s">
        <v>1040</v>
      </c>
      <c r="B95" s="8" t="s">
        <v>911</v>
      </c>
      <c r="C95" s="8" t="s">
        <v>912</v>
      </c>
      <c r="D95" s="9">
        <v>0.19</v>
      </c>
      <c r="E95" s="13">
        <f>단가대비표!O199</f>
        <v>0</v>
      </c>
      <c r="F95" s="14">
        <f>TRUNC(E95*D95,1)</f>
        <v>0</v>
      </c>
      <c r="G95" s="13">
        <f>단가대비표!P199</f>
        <v>217664</v>
      </c>
      <c r="H95" s="14">
        <f>TRUNC(G95*D95,1)</f>
        <v>41356.1</v>
      </c>
      <c r="I95" s="13">
        <f>단가대비표!V199</f>
        <v>0</v>
      </c>
      <c r="J95" s="14">
        <f>TRUNC(I95*D95,1)</f>
        <v>0</v>
      </c>
      <c r="K95" s="13">
        <f t="shared" si="17"/>
        <v>217664</v>
      </c>
      <c r="L95" s="14">
        <f t="shared" si="17"/>
        <v>41356.1</v>
      </c>
      <c r="M95" s="8" t="s">
        <v>52</v>
      </c>
      <c r="N95" s="2" t="s">
        <v>223</v>
      </c>
      <c r="O95" s="2" t="s">
        <v>1041</v>
      </c>
      <c r="P95" s="2" t="s">
        <v>65</v>
      </c>
      <c r="Q95" s="2" t="s">
        <v>65</v>
      </c>
      <c r="R95" s="2" t="s">
        <v>64</v>
      </c>
      <c r="S95" s="3"/>
      <c r="T95" s="3"/>
      <c r="U95" s="3"/>
      <c r="V95" s="3">
        <v>1</v>
      </c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2" t="s">
        <v>52</v>
      </c>
      <c r="AW95" s="2" t="s">
        <v>1052</v>
      </c>
      <c r="AX95" s="2" t="s">
        <v>52</v>
      </c>
      <c r="AY95" s="2" t="s">
        <v>52</v>
      </c>
    </row>
    <row r="96" spans="1:51" ht="30" customHeight="1" x14ac:dyDescent="0.3">
      <c r="A96" s="8" t="s">
        <v>915</v>
      </c>
      <c r="B96" s="8" t="s">
        <v>911</v>
      </c>
      <c r="C96" s="8" t="s">
        <v>912</v>
      </c>
      <c r="D96" s="9">
        <v>0.06</v>
      </c>
      <c r="E96" s="13">
        <f>단가대비표!O187</f>
        <v>0</v>
      </c>
      <c r="F96" s="14">
        <f>TRUNC(E96*D96,1)</f>
        <v>0</v>
      </c>
      <c r="G96" s="13">
        <f>단가대비표!P187</f>
        <v>141096</v>
      </c>
      <c r="H96" s="14">
        <f>TRUNC(G96*D96,1)</f>
        <v>8465.7000000000007</v>
      </c>
      <c r="I96" s="13">
        <f>단가대비표!V187</f>
        <v>0</v>
      </c>
      <c r="J96" s="14">
        <f>TRUNC(I96*D96,1)</f>
        <v>0</v>
      </c>
      <c r="K96" s="13">
        <f t="shared" si="17"/>
        <v>141096</v>
      </c>
      <c r="L96" s="14">
        <f t="shared" si="17"/>
        <v>8465.7000000000007</v>
      </c>
      <c r="M96" s="8" t="s">
        <v>52</v>
      </c>
      <c r="N96" s="2" t="s">
        <v>223</v>
      </c>
      <c r="O96" s="2" t="s">
        <v>916</v>
      </c>
      <c r="P96" s="2" t="s">
        <v>65</v>
      </c>
      <c r="Q96" s="2" t="s">
        <v>65</v>
      </c>
      <c r="R96" s="2" t="s">
        <v>64</v>
      </c>
      <c r="S96" s="3"/>
      <c r="T96" s="3"/>
      <c r="U96" s="3"/>
      <c r="V96" s="3">
        <v>1</v>
      </c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2" t="s">
        <v>52</v>
      </c>
      <c r="AW96" s="2" t="s">
        <v>1053</v>
      </c>
      <c r="AX96" s="2" t="s">
        <v>52</v>
      </c>
      <c r="AY96" s="2" t="s">
        <v>52</v>
      </c>
    </row>
    <row r="97" spans="1:51" ht="30" customHeight="1" x14ac:dyDescent="0.3">
      <c r="A97" s="8" t="s">
        <v>1026</v>
      </c>
      <c r="B97" s="8" t="s">
        <v>979</v>
      </c>
      <c r="C97" s="8" t="s">
        <v>623</v>
      </c>
      <c r="D97" s="9">
        <v>1</v>
      </c>
      <c r="E97" s="13">
        <v>0</v>
      </c>
      <c r="F97" s="14">
        <f>TRUNC(E97*D97,1)</f>
        <v>0</v>
      </c>
      <c r="G97" s="13">
        <v>0</v>
      </c>
      <c r="H97" s="14">
        <f>TRUNC(G97*D97,1)</f>
        <v>0</v>
      </c>
      <c r="I97" s="13">
        <f>TRUNC(SUMIF(V94:V98, RIGHTB(O97, 1), H94:H98)*U97, 2)</f>
        <v>996.43</v>
      </c>
      <c r="J97" s="14">
        <f>TRUNC(I97*D97,1)</f>
        <v>996.4</v>
      </c>
      <c r="K97" s="13">
        <f t="shared" si="17"/>
        <v>996.4</v>
      </c>
      <c r="L97" s="14">
        <f t="shared" si="17"/>
        <v>996.4</v>
      </c>
      <c r="M97" s="8" t="s">
        <v>52</v>
      </c>
      <c r="N97" s="2" t="s">
        <v>223</v>
      </c>
      <c r="O97" s="2" t="s">
        <v>806</v>
      </c>
      <c r="P97" s="2" t="s">
        <v>65</v>
      </c>
      <c r="Q97" s="2" t="s">
        <v>65</v>
      </c>
      <c r="R97" s="2" t="s">
        <v>65</v>
      </c>
      <c r="S97" s="3">
        <v>1</v>
      </c>
      <c r="T97" s="3">
        <v>2</v>
      </c>
      <c r="U97" s="3">
        <v>0.02</v>
      </c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2" t="s">
        <v>52</v>
      </c>
      <c r="AW97" s="2" t="s">
        <v>1054</v>
      </c>
      <c r="AX97" s="2" t="s">
        <v>52</v>
      </c>
      <c r="AY97" s="2" t="s">
        <v>52</v>
      </c>
    </row>
    <row r="98" spans="1:51" ht="30" customHeight="1" x14ac:dyDescent="0.3">
      <c r="A98" s="8" t="s">
        <v>1045</v>
      </c>
      <c r="B98" s="8" t="s">
        <v>1046</v>
      </c>
      <c r="C98" s="8" t="s">
        <v>104</v>
      </c>
      <c r="D98" s="9">
        <v>4.9000000000000002E-2</v>
      </c>
      <c r="E98" s="13">
        <f>일위대가목록!E120</f>
        <v>90940</v>
      </c>
      <c r="F98" s="14">
        <f>TRUNC(E98*D98,1)</f>
        <v>4456</v>
      </c>
      <c r="G98" s="13">
        <f>일위대가목록!F120</f>
        <v>93123</v>
      </c>
      <c r="H98" s="14">
        <f>TRUNC(G98*D98,1)</f>
        <v>4563</v>
      </c>
      <c r="I98" s="13">
        <f>일위대가목록!G120</f>
        <v>0</v>
      </c>
      <c r="J98" s="14">
        <f>TRUNC(I98*D98,1)</f>
        <v>0</v>
      </c>
      <c r="K98" s="13">
        <f t="shared" si="17"/>
        <v>184063</v>
      </c>
      <c r="L98" s="14">
        <f t="shared" si="17"/>
        <v>9019</v>
      </c>
      <c r="M98" s="8" t="s">
        <v>1047</v>
      </c>
      <c r="N98" s="2" t="s">
        <v>223</v>
      </c>
      <c r="O98" s="2" t="s">
        <v>1048</v>
      </c>
      <c r="P98" s="2" t="s">
        <v>64</v>
      </c>
      <c r="Q98" s="2" t="s">
        <v>65</v>
      </c>
      <c r="R98" s="2" t="s">
        <v>65</v>
      </c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2" t="s">
        <v>52</v>
      </c>
      <c r="AW98" s="2" t="s">
        <v>1055</v>
      </c>
      <c r="AX98" s="2" t="s">
        <v>52</v>
      </c>
      <c r="AY98" s="2" t="s">
        <v>52</v>
      </c>
    </row>
    <row r="99" spans="1:51" ht="30" customHeight="1" x14ac:dyDescent="0.3">
      <c r="A99" s="8" t="s">
        <v>904</v>
      </c>
      <c r="B99" s="8" t="s">
        <v>52</v>
      </c>
      <c r="C99" s="8" t="s">
        <v>52</v>
      </c>
      <c r="D99" s="9"/>
      <c r="E99" s="13"/>
      <c r="F99" s="14">
        <f>TRUNC(SUMIF(N94:N98, N93, F94:F98),0)</f>
        <v>12896</v>
      </c>
      <c r="G99" s="13"/>
      <c r="H99" s="14">
        <f>TRUNC(SUMIF(N94:N98, N93, H94:H98),0)</f>
        <v>54384</v>
      </c>
      <c r="I99" s="13"/>
      <c r="J99" s="14">
        <f>TRUNC(SUMIF(N94:N98, N93, J94:J98),0)</f>
        <v>996</v>
      </c>
      <c r="K99" s="13"/>
      <c r="L99" s="14">
        <f>F99+H99+J99</f>
        <v>68276</v>
      </c>
      <c r="M99" s="8" t="s">
        <v>52</v>
      </c>
      <c r="N99" s="2" t="s">
        <v>99</v>
      </c>
      <c r="O99" s="2" t="s">
        <v>99</v>
      </c>
      <c r="P99" s="2" t="s">
        <v>52</v>
      </c>
      <c r="Q99" s="2" t="s">
        <v>52</v>
      </c>
      <c r="R99" s="2" t="s">
        <v>52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2" t="s">
        <v>52</v>
      </c>
      <c r="AW99" s="2" t="s">
        <v>52</v>
      </c>
      <c r="AX99" s="2" t="s">
        <v>52</v>
      </c>
      <c r="AY99" s="2" t="s">
        <v>52</v>
      </c>
    </row>
    <row r="100" spans="1:51" ht="30" customHeight="1" x14ac:dyDescent="0.3">
      <c r="A100" s="9"/>
      <c r="B100" s="9"/>
      <c r="C100" s="9"/>
      <c r="D100" s="9"/>
      <c r="E100" s="13"/>
      <c r="F100" s="14"/>
      <c r="G100" s="13"/>
      <c r="H100" s="14"/>
      <c r="I100" s="13"/>
      <c r="J100" s="14"/>
      <c r="K100" s="13"/>
      <c r="L100" s="14"/>
      <c r="M100" s="9"/>
    </row>
    <row r="101" spans="1:51" ht="30" customHeight="1" x14ac:dyDescent="0.3">
      <c r="A101" s="36" t="s">
        <v>1056</v>
      </c>
      <c r="B101" s="36"/>
      <c r="C101" s="36"/>
      <c r="D101" s="36"/>
      <c r="E101" s="37"/>
      <c r="F101" s="38"/>
      <c r="G101" s="37"/>
      <c r="H101" s="38"/>
      <c r="I101" s="37"/>
      <c r="J101" s="38"/>
      <c r="K101" s="37"/>
      <c r="L101" s="38"/>
      <c r="M101" s="36"/>
      <c r="N101" s="1" t="s">
        <v>229</v>
      </c>
    </row>
    <row r="102" spans="1:51" ht="30" customHeight="1" x14ac:dyDescent="0.3">
      <c r="A102" s="8" t="s">
        <v>915</v>
      </c>
      <c r="B102" s="8" t="s">
        <v>911</v>
      </c>
      <c r="C102" s="8" t="s">
        <v>912</v>
      </c>
      <c r="D102" s="9">
        <v>0.44</v>
      </c>
      <c r="E102" s="13">
        <f>단가대비표!O187</f>
        <v>0</v>
      </c>
      <c r="F102" s="14">
        <f>TRUNC(E102*D102,1)</f>
        <v>0</v>
      </c>
      <c r="G102" s="13">
        <f>단가대비표!P187</f>
        <v>141096</v>
      </c>
      <c r="H102" s="14">
        <f>TRUNC(G102*D102,1)</f>
        <v>62082.2</v>
      </c>
      <c r="I102" s="13">
        <f>단가대비표!V187</f>
        <v>0</v>
      </c>
      <c r="J102" s="14">
        <f>TRUNC(I102*D102,1)</f>
        <v>0</v>
      </c>
      <c r="K102" s="13">
        <f>TRUNC(E102+G102+I102,1)</f>
        <v>141096</v>
      </c>
      <c r="L102" s="14">
        <f>TRUNC(F102+H102+J102,1)</f>
        <v>62082.2</v>
      </c>
      <c r="M102" s="8" t="s">
        <v>52</v>
      </c>
      <c r="N102" s="2" t="s">
        <v>229</v>
      </c>
      <c r="O102" s="2" t="s">
        <v>916</v>
      </c>
      <c r="P102" s="2" t="s">
        <v>65</v>
      </c>
      <c r="Q102" s="2" t="s">
        <v>65</v>
      </c>
      <c r="R102" s="2" t="s">
        <v>64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2" t="s">
        <v>52</v>
      </c>
      <c r="AW102" s="2" t="s">
        <v>1057</v>
      </c>
      <c r="AX102" s="2" t="s">
        <v>52</v>
      </c>
      <c r="AY102" s="2" t="s">
        <v>52</v>
      </c>
    </row>
    <row r="103" spans="1:51" ht="30" customHeight="1" x14ac:dyDescent="0.3">
      <c r="A103" s="8" t="s">
        <v>904</v>
      </c>
      <c r="B103" s="8" t="s">
        <v>52</v>
      </c>
      <c r="C103" s="8" t="s">
        <v>52</v>
      </c>
      <c r="D103" s="9"/>
      <c r="E103" s="13"/>
      <c r="F103" s="14">
        <f>TRUNC(SUMIF(N102:N102, N101, F102:F102),0)</f>
        <v>0</v>
      </c>
      <c r="G103" s="13"/>
      <c r="H103" s="14">
        <f>TRUNC(SUMIF(N102:N102, N101, H102:H102),0)</f>
        <v>62082</v>
      </c>
      <c r="I103" s="13"/>
      <c r="J103" s="14">
        <f>TRUNC(SUMIF(N102:N102, N101, J102:J102),0)</f>
        <v>0</v>
      </c>
      <c r="K103" s="13"/>
      <c r="L103" s="14">
        <f>F103+H103+J103</f>
        <v>62082</v>
      </c>
      <c r="M103" s="8" t="s">
        <v>52</v>
      </c>
      <c r="N103" s="2" t="s">
        <v>99</v>
      </c>
      <c r="O103" s="2" t="s">
        <v>99</v>
      </c>
      <c r="P103" s="2" t="s">
        <v>52</v>
      </c>
      <c r="Q103" s="2" t="s">
        <v>52</v>
      </c>
      <c r="R103" s="2" t="s">
        <v>52</v>
      </c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2" t="s">
        <v>52</v>
      </c>
      <c r="AW103" s="2" t="s">
        <v>52</v>
      </c>
      <c r="AX103" s="2" t="s">
        <v>52</v>
      </c>
      <c r="AY103" s="2" t="s">
        <v>52</v>
      </c>
    </row>
    <row r="104" spans="1:51" ht="30" customHeight="1" x14ac:dyDescent="0.3">
      <c r="A104" s="9"/>
      <c r="B104" s="9"/>
      <c r="C104" s="9"/>
      <c r="D104" s="9"/>
      <c r="E104" s="13"/>
      <c r="F104" s="14"/>
      <c r="G104" s="13"/>
      <c r="H104" s="14"/>
      <c r="I104" s="13"/>
      <c r="J104" s="14"/>
      <c r="K104" s="13"/>
      <c r="L104" s="14"/>
      <c r="M104" s="9"/>
    </row>
    <row r="105" spans="1:51" ht="30" customHeight="1" x14ac:dyDescent="0.3">
      <c r="A105" s="36" t="s">
        <v>1058</v>
      </c>
      <c r="B105" s="36"/>
      <c r="C105" s="36"/>
      <c r="D105" s="36"/>
      <c r="E105" s="37"/>
      <c r="F105" s="38"/>
      <c r="G105" s="37"/>
      <c r="H105" s="38"/>
      <c r="I105" s="37"/>
      <c r="J105" s="38"/>
      <c r="K105" s="37"/>
      <c r="L105" s="38"/>
      <c r="M105" s="36"/>
      <c r="N105" s="1" t="s">
        <v>236</v>
      </c>
    </row>
    <row r="106" spans="1:51" ht="30" customHeight="1" x14ac:dyDescent="0.3">
      <c r="A106" s="8" t="s">
        <v>1059</v>
      </c>
      <c r="B106" s="8" t="s">
        <v>1060</v>
      </c>
      <c r="C106" s="8" t="s">
        <v>80</v>
      </c>
      <c r="D106" s="9">
        <v>1.03</v>
      </c>
      <c r="E106" s="13">
        <f>단가대비표!O122</f>
        <v>12000</v>
      </c>
      <c r="F106" s="14">
        <f>TRUNC(E106*D106,1)</f>
        <v>12360</v>
      </c>
      <c r="G106" s="13">
        <f>단가대비표!P122</f>
        <v>0</v>
      </c>
      <c r="H106" s="14">
        <f>TRUNC(G106*D106,1)</f>
        <v>0</v>
      </c>
      <c r="I106" s="13">
        <f>단가대비표!V122</f>
        <v>0</v>
      </c>
      <c r="J106" s="14">
        <f>TRUNC(I106*D106,1)</f>
        <v>0</v>
      </c>
      <c r="K106" s="13">
        <f t="shared" ref="K106:L110" si="18">TRUNC(E106+G106+I106,1)</f>
        <v>12000</v>
      </c>
      <c r="L106" s="14">
        <f t="shared" si="18"/>
        <v>12360</v>
      </c>
      <c r="M106" s="8" t="s">
        <v>52</v>
      </c>
      <c r="N106" s="2" t="s">
        <v>236</v>
      </c>
      <c r="O106" s="2" t="s">
        <v>1061</v>
      </c>
      <c r="P106" s="2" t="s">
        <v>65</v>
      </c>
      <c r="Q106" s="2" t="s">
        <v>65</v>
      </c>
      <c r="R106" s="2" t="s">
        <v>64</v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2" t="s">
        <v>52</v>
      </c>
      <c r="AW106" s="2" t="s">
        <v>1062</v>
      </c>
      <c r="AX106" s="2" t="s">
        <v>52</v>
      </c>
      <c r="AY106" s="2" t="s">
        <v>52</v>
      </c>
    </row>
    <row r="107" spans="1:51" ht="30" customHeight="1" x14ac:dyDescent="0.3">
      <c r="A107" s="8" t="s">
        <v>1045</v>
      </c>
      <c r="B107" s="8" t="s">
        <v>1046</v>
      </c>
      <c r="C107" s="8" t="s">
        <v>104</v>
      </c>
      <c r="D107" s="9">
        <v>0.02</v>
      </c>
      <c r="E107" s="13">
        <f>일위대가목록!E120</f>
        <v>90940</v>
      </c>
      <c r="F107" s="14">
        <f>TRUNC(E107*D107,1)</f>
        <v>1818.8</v>
      </c>
      <c r="G107" s="13">
        <f>일위대가목록!F120</f>
        <v>93123</v>
      </c>
      <c r="H107" s="14">
        <f>TRUNC(G107*D107,1)</f>
        <v>1862.4</v>
      </c>
      <c r="I107" s="13">
        <f>일위대가목록!G120</f>
        <v>0</v>
      </c>
      <c r="J107" s="14">
        <f>TRUNC(I107*D107,1)</f>
        <v>0</v>
      </c>
      <c r="K107" s="13">
        <f t="shared" si="18"/>
        <v>184063</v>
      </c>
      <c r="L107" s="14">
        <f t="shared" si="18"/>
        <v>3681.2</v>
      </c>
      <c r="M107" s="8" t="s">
        <v>1047</v>
      </c>
      <c r="N107" s="2" t="s">
        <v>236</v>
      </c>
      <c r="O107" s="2" t="s">
        <v>1048</v>
      </c>
      <c r="P107" s="2" t="s">
        <v>64</v>
      </c>
      <c r="Q107" s="2" t="s">
        <v>65</v>
      </c>
      <c r="R107" s="2" t="s">
        <v>65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2" t="s">
        <v>52</v>
      </c>
      <c r="AW107" s="2" t="s">
        <v>1063</v>
      </c>
      <c r="AX107" s="2" t="s">
        <v>52</v>
      </c>
      <c r="AY107" s="2" t="s">
        <v>52</v>
      </c>
    </row>
    <row r="108" spans="1:51" ht="30" customHeight="1" x14ac:dyDescent="0.3">
      <c r="A108" s="8" t="s">
        <v>1064</v>
      </c>
      <c r="B108" s="8" t="s">
        <v>1065</v>
      </c>
      <c r="C108" s="8" t="s">
        <v>104</v>
      </c>
      <c r="D108" s="9">
        <v>5.0000000000000001E-3</v>
      </c>
      <c r="E108" s="13">
        <f>일위대가목록!E121</f>
        <v>269670</v>
      </c>
      <c r="F108" s="14">
        <f>TRUNC(E108*D108,1)</f>
        <v>1348.3</v>
      </c>
      <c r="G108" s="13">
        <f>일위대가목록!F121</f>
        <v>93123</v>
      </c>
      <c r="H108" s="14">
        <f>TRUNC(G108*D108,1)</f>
        <v>465.6</v>
      </c>
      <c r="I108" s="13">
        <f>일위대가목록!G121</f>
        <v>0</v>
      </c>
      <c r="J108" s="14">
        <f>TRUNC(I108*D108,1)</f>
        <v>0</v>
      </c>
      <c r="K108" s="13">
        <f t="shared" si="18"/>
        <v>362793</v>
      </c>
      <c r="L108" s="14">
        <f t="shared" si="18"/>
        <v>1813.9</v>
      </c>
      <c r="M108" s="8" t="s">
        <v>1066</v>
      </c>
      <c r="N108" s="2" t="s">
        <v>236</v>
      </c>
      <c r="O108" s="2" t="s">
        <v>1067</v>
      </c>
      <c r="P108" s="2" t="s">
        <v>64</v>
      </c>
      <c r="Q108" s="2" t="s">
        <v>65</v>
      </c>
      <c r="R108" s="2" t="s">
        <v>65</v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2" t="s">
        <v>52</v>
      </c>
      <c r="AW108" s="2" t="s">
        <v>1068</v>
      </c>
      <c r="AX108" s="2" t="s">
        <v>52</v>
      </c>
      <c r="AY108" s="2" t="s">
        <v>52</v>
      </c>
    </row>
    <row r="109" spans="1:51" ht="30" customHeight="1" x14ac:dyDescent="0.3">
      <c r="A109" s="8" t="s">
        <v>1069</v>
      </c>
      <c r="B109" s="8" t="s">
        <v>1070</v>
      </c>
      <c r="C109" s="8" t="s">
        <v>80</v>
      </c>
      <c r="D109" s="9">
        <v>1</v>
      </c>
      <c r="E109" s="13">
        <f>일위대가목록!E122</f>
        <v>0</v>
      </c>
      <c r="F109" s="14">
        <f>TRUNC(E109*D109,1)</f>
        <v>0</v>
      </c>
      <c r="G109" s="13">
        <f>일위대가목록!F122</f>
        <v>44422</v>
      </c>
      <c r="H109" s="14">
        <f>TRUNC(G109*D109,1)</f>
        <v>44422</v>
      </c>
      <c r="I109" s="13">
        <f>일위대가목록!G122</f>
        <v>1332</v>
      </c>
      <c r="J109" s="14">
        <f>TRUNC(I109*D109,1)</f>
        <v>1332</v>
      </c>
      <c r="K109" s="13">
        <f t="shared" si="18"/>
        <v>45754</v>
      </c>
      <c r="L109" s="14">
        <f t="shared" si="18"/>
        <v>45754</v>
      </c>
      <c r="M109" s="8" t="s">
        <v>1071</v>
      </c>
      <c r="N109" s="2" t="s">
        <v>236</v>
      </c>
      <c r="O109" s="2" t="s">
        <v>1072</v>
      </c>
      <c r="P109" s="2" t="s">
        <v>64</v>
      </c>
      <c r="Q109" s="2" t="s">
        <v>65</v>
      </c>
      <c r="R109" s="2" t="s">
        <v>65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2" t="s">
        <v>52</v>
      </c>
      <c r="AW109" s="2" t="s">
        <v>1073</v>
      </c>
      <c r="AX109" s="2" t="s">
        <v>52</v>
      </c>
      <c r="AY109" s="2" t="s">
        <v>52</v>
      </c>
    </row>
    <row r="110" spans="1:51" ht="30" customHeight="1" x14ac:dyDescent="0.3">
      <c r="A110" s="8" t="s">
        <v>1074</v>
      </c>
      <c r="B110" s="8" t="s">
        <v>1070</v>
      </c>
      <c r="C110" s="8" t="s">
        <v>80</v>
      </c>
      <c r="D110" s="9">
        <v>1</v>
      </c>
      <c r="E110" s="13">
        <f>일위대가목록!E123</f>
        <v>0</v>
      </c>
      <c r="F110" s="14">
        <f>TRUNC(E110*D110,1)</f>
        <v>0</v>
      </c>
      <c r="G110" s="13">
        <f>일위대가목록!F123</f>
        <v>3398</v>
      </c>
      <c r="H110" s="14">
        <f>TRUNC(G110*D110,1)</f>
        <v>3398</v>
      </c>
      <c r="I110" s="13">
        <f>일위대가목록!G123</f>
        <v>0</v>
      </c>
      <c r="J110" s="14">
        <f>TRUNC(I110*D110,1)</f>
        <v>0</v>
      </c>
      <c r="K110" s="13">
        <f t="shared" si="18"/>
        <v>3398</v>
      </c>
      <c r="L110" s="14">
        <f t="shared" si="18"/>
        <v>3398</v>
      </c>
      <c r="M110" s="8" t="s">
        <v>1075</v>
      </c>
      <c r="N110" s="2" t="s">
        <v>236</v>
      </c>
      <c r="O110" s="2" t="s">
        <v>1076</v>
      </c>
      <c r="P110" s="2" t="s">
        <v>64</v>
      </c>
      <c r="Q110" s="2" t="s">
        <v>65</v>
      </c>
      <c r="R110" s="2" t="s">
        <v>65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2" t="s">
        <v>52</v>
      </c>
      <c r="AW110" s="2" t="s">
        <v>1077</v>
      </c>
      <c r="AX110" s="2" t="s">
        <v>52</v>
      </c>
      <c r="AY110" s="2" t="s">
        <v>52</v>
      </c>
    </row>
    <row r="111" spans="1:51" ht="30" customHeight="1" x14ac:dyDescent="0.3">
      <c r="A111" s="8" t="s">
        <v>904</v>
      </c>
      <c r="B111" s="8" t="s">
        <v>52</v>
      </c>
      <c r="C111" s="8" t="s">
        <v>52</v>
      </c>
      <c r="D111" s="9"/>
      <c r="E111" s="13"/>
      <c r="F111" s="14">
        <f>TRUNC(SUMIF(N106:N110, N105, F106:F110),0)</f>
        <v>15527</v>
      </c>
      <c r="G111" s="13"/>
      <c r="H111" s="14">
        <f>TRUNC(SUMIF(N106:N110, N105, H106:H110),0)</f>
        <v>50148</v>
      </c>
      <c r="I111" s="13"/>
      <c r="J111" s="14">
        <f>TRUNC(SUMIF(N106:N110, N105, J106:J110),0)</f>
        <v>1332</v>
      </c>
      <c r="K111" s="13"/>
      <c r="L111" s="14">
        <f>F111+H111+J111</f>
        <v>67007</v>
      </c>
      <c r="M111" s="8" t="s">
        <v>52</v>
      </c>
      <c r="N111" s="2" t="s">
        <v>99</v>
      </c>
      <c r="O111" s="2" t="s">
        <v>99</v>
      </c>
      <c r="P111" s="2" t="s">
        <v>52</v>
      </c>
      <c r="Q111" s="2" t="s">
        <v>52</v>
      </c>
      <c r="R111" s="2" t="s">
        <v>52</v>
      </c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2" t="s">
        <v>52</v>
      </c>
      <c r="AW111" s="2" t="s">
        <v>52</v>
      </c>
      <c r="AX111" s="2" t="s">
        <v>52</v>
      </c>
      <c r="AY111" s="2" t="s">
        <v>52</v>
      </c>
    </row>
    <row r="112" spans="1:51" ht="30" customHeight="1" x14ac:dyDescent="0.3">
      <c r="A112" s="9"/>
      <c r="B112" s="9"/>
      <c r="C112" s="9"/>
      <c r="D112" s="9"/>
      <c r="E112" s="13"/>
      <c r="F112" s="14"/>
      <c r="G112" s="13"/>
      <c r="H112" s="14"/>
      <c r="I112" s="13"/>
      <c r="J112" s="14"/>
      <c r="K112" s="13"/>
      <c r="L112" s="14"/>
      <c r="M112" s="9"/>
    </row>
    <row r="113" spans="1:51" ht="30" customHeight="1" x14ac:dyDescent="0.3">
      <c r="A113" s="36" t="s">
        <v>1078</v>
      </c>
      <c r="B113" s="36"/>
      <c r="C113" s="36"/>
      <c r="D113" s="36"/>
      <c r="E113" s="37"/>
      <c r="F113" s="38"/>
      <c r="G113" s="37"/>
      <c r="H113" s="38"/>
      <c r="I113" s="37"/>
      <c r="J113" s="38"/>
      <c r="K113" s="37"/>
      <c r="L113" s="38"/>
      <c r="M113" s="36"/>
      <c r="N113" s="1" t="s">
        <v>241</v>
      </c>
    </row>
    <row r="114" spans="1:51" ht="30" customHeight="1" x14ac:dyDescent="0.3">
      <c r="A114" s="8" t="s">
        <v>1079</v>
      </c>
      <c r="B114" s="8" t="s">
        <v>1080</v>
      </c>
      <c r="C114" s="8" t="s">
        <v>80</v>
      </c>
      <c r="D114" s="9">
        <v>1.03</v>
      </c>
      <c r="E114" s="13">
        <f>단가대비표!O121</f>
        <v>11000</v>
      </c>
      <c r="F114" s="14">
        <f t="shared" ref="F114:F120" si="19">TRUNC(E114*D114,1)</f>
        <v>11330</v>
      </c>
      <c r="G114" s="13">
        <f>단가대비표!P121</f>
        <v>0</v>
      </c>
      <c r="H114" s="14">
        <f t="shared" ref="H114:H120" si="20">TRUNC(G114*D114,1)</f>
        <v>0</v>
      </c>
      <c r="I114" s="13">
        <f>단가대비표!V121</f>
        <v>0</v>
      </c>
      <c r="J114" s="14">
        <f t="shared" ref="J114:J120" si="21">TRUNC(I114*D114,1)</f>
        <v>0</v>
      </c>
      <c r="K114" s="13">
        <f t="shared" ref="K114:L120" si="22">TRUNC(E114+G114+I114,1)</f>
        <v>11000</v>
      </c>
      <c r="L114" s="14">
        <f t="shared" si="22"/>
        <v>11330</v>
      </c>
      <c r="M114" s="8" t="s">
        <v>52</v>
      </c>
      <c r="N114" s="2" t="s">
        <v>241</v>
      </c>
      <c r="O114" s="2" t="s">
        <v>1081</v>
      </c>
      <c r="P114" s="2" t="s">
        <v>65</v>
      </c>
      <c r="Q114" s="2" t="s">
        <v>65</v>
      </c>
      <c r="R114" s="2" t="s">
        <v>64</v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2" t="s">
        <v>52</v>
      </c>
      <c r="AW114" s="2" t="s">
        <v>1082</v>
      </c>
      <c r="AX114" s="2" t="s">
        <v>52</v>
      </c>
      <c r="AY114" s="2" t="s">
        <v>52</v>
      </c>
    </row>
    <row r="115" spans="1:51" ht="30" customHeight="1" x14ac:dyDescent="0.3">
      <c r="A115" s="8" t="s">
        <v>1045</v>
      </c>
      <c r="B115" s="8" t="s">
        <v>1046</v>
      </c>
      <c r="C115" s="8" t="s">
        <v>104</v>
      </c>
      <c r="D115" s="9">
        <v>0.05</v>
      </c>
      <c r="E115" s="13">
        <f>일위대가목록!E120</f>
        <v>90940</v>
      </c>
      <c r="F115" s="14">
        <f t="shared" si="19"/>
        <v>4547</v>
      </c>
      <c r="G115" s="13">
        <f>일위대가목록!F120</f>
        <v>93123</v>
      </c>
      <c r="H115" s="14">
        <f t="shared" si="20"/>
        <v>4656.1000000000004</v>
      </c>
      <c r="I115" s="13">
        <f>일위대가목록!G120</f>
        <v>0</v>
      </c>
      <c r="J115" s="14">
        <f t="shared" si="21"/>
        <v>0</v>
      </c>
      <c r="K115" s="13">
        <f t="shared" si="22"/>
        <v>184063</v>
      </c>
      <c r="L115" s="14">
        <f t="shared" si="22"/>
        <v>9203.1</v>
      </c>
      <c r="M115" s="8" t="s">
        <v>1047</v>
      </c>
      <c r="N115" s="2" t="s">
        <v>241</v>
      </c>
      <c r="O115" s="2" t="s">
        <v>1048</v>
      </c>
      <c r="P115" s="2" t="s">
        <v>64</v>
      </c>
      <c r="Q115" s="2" t="s">
        <v>65</v>
      </c>
      <c r="R115" s="2" t="s">
        <v>65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2" t="s">
        <v>52</v>
      </c>
      <c r="AW115" s="2" t="s">
        <v>1083</v>
      </c>
      <c r="AX115" s="2" t="s">
        <v>52</v>
      </c>
      <c r="AY115" s="2" t="s">
        <v>52</v>
      </c>
    </row>
    <row r="116" spans="1:51" ht="30" customHeight="1" x14ac:dyDescent="0.3">
      <c r="A116" s="8" t="s">
        <v>1084</v>
      </c>
      <c r="B116" s="8" t="s">
        <v>1085</v>
      </c>
      <c r="C116" s="8" t="s">
        <v>80</v>
      </c>
      <c r="D116" s="9">
        <v>1</v>
      </c>
      <c r="E116" s="13">
        <f>일위대가목록!E124</f>
        <v>0</v>
      </c>
      <c r="F116" s="14">
        <f t="shared" si="19"/>
        <v>0</v>
      </c>
      <c r="G116" s="13">
        <f>일위대가목록!F124</f>
        <v>9687</v>
      </c>
      <c r="H116" s="14">
        <f t="shared" si="20"/>
        <v>9687</v>
      </c>
      <c r="I116" s="13">
        <f>일위대가목록!G124</f>
        <v>193</v>
      </c>
      <c r="J116" s="14">
        <f t="shared" si="21"/>
        <v>193</v>
      </c>
      <c r="K116" s="13">
        <f t="shared" si="22"/>
        <v>9880</v>
      </c>
      <c r="L116" s="14">
        <f t="shared" si="22"/>
        <v>9880</v>
      </c>
      <c r="M116" s="8" t="s">
        <v>1086</v>
      </c>
      <c r="N116" s="2" t="s">
        <v>241</v>
      </c>
      <c r="O116" s="2" t="s">
        <v>1087</v>
      </c>
      <c r="P116" s="2" t="s">
        <v>64</v>
      </c>
      <c r="Q116" s="2" t="s">
        <v>65</v>
      </c>
      <c r="R116" s="2" t="s">
        <v>65</v>
      </c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2" t="s">
        <v>52</v>
      </c>
      <c r="AW116" s="2" t="s">
        <v>1088</v>
      </c>
      <c r="AX116" s="2" t="s">
        <v>52</v>
      </c>
      <c r="AY116" s="2" t="s">
        <v>52</v>
      </c>
    </row>
    <row r="117" spans="1:51" ht="30" customHeight="1" x14ac:dyDescent="0.3">
      <c r="A117" s="8" t="s">
        <v>1045</v>
      </c>
      <c r="B117" s="8" t="s">
        <v>1089</v>
      </c>
      <c r="C117" s="8" t="s">
        <v>104</v>
      </c>
      <c r="D117" s="9">
        <v>5.0000000000000001E-3</v>
      </c>
      <c r="E117" s="13">
        <f>일위대가목록!E125</f>
        <v>101787</v>
      </c>
      <c r="F117" s="14">
        <f t="shared" si="19"/>
        <v>508.9</v>
      </c>
      <c r="G117" s="13">
        <f>일위대가목록!F125</f>
        <v>93123</v>
      </c>
      <c r="H117" s="14">
        <f t="shared" si="20"/>
        <v>465.6</v>
      </c>
      <c r="I117" s="13">
        <f>일위대가목록!G125</f>
        <v>0</v>
      </c>
      <c r="J117" s="14">
        <f t="shared" si="21"/>
        <v>0</v>
      </c>
      <c r="K117" s="13">
        <f t="shared" si="22"/>
        <v>194910</v>
      </c>
      <c r="L117" s="14">
        <f t="shared" si="22"/>
        <v>974.5</v>
      </c>
      <c r="M117" s="8" t="s">
        <v>1090</v>
      </c>
      <c r="N117" s="2" t="s">
        <v>241</v>
      </c>
      <c r="O117" s="2" t="s">
        <v>1091</v>
      </c>
      <c r="P117" s="2" t="s">
        <v>64</v>
      </c>
      <c r="Q117" s="2" t="s">
        <v>65</v>
      </c>
      <c r="R117" s="2" t="s">
        <v>65</v>
      </c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2" t="s">
        <v>52</v>
      </c>
      <c r="AW117" s="2" t="s">
        <v>1092</v>
      </c>
      <c r="AX117" s="2" t="s">
        <v>52</v>
      </c>
      <c r="AY117" s="2" t="s">
        <v>52</v>
      </c>
    </row>
    <row r="118" spans="1:51" ht="30" customHeight="1" x14ac:dyDescent="0.3">
      <c r="A118" s="8" t="s">
        <v>1064</v>
      </c>
      <c r="B118" s="8" t="s">
        <v>1065</v>
      </c>
      <c r="C118" s="8" t="s">
        <v>104</v>
      </c>
      <c r="D118" s="9">
        <v>1E-3</v>
      </c>
      <c r="E118" s="13">
        <f>일위대가목록!E121</f>
        <v>269670</v>
      </c>
      <c r="F118" s="14">
        <f t="shared" si="19"/>
        <v>269.60000000000002</v>
      </c>
      <c r="G118" s="13">
        <f>일위대가목록!F121</f>
        <v>93123</v>
      </c>
      <c r="H118" s="14">
        <f t="shared" si="20"/>
        <v>93.1</v>
      </c>
      <c r="I118" s="13">
        <f>일위대가목록!G121</f>
        <v>0</v>
      </c>
      <c r="J118" s="14">
        <f t="shared" si="21"/>
        <v>0</v>
      </c>
      <c r="K118" s="13">
        <f t="shared" si="22"/>
        <v>362793</v>
      </c>
      <c r="L118" s="14">
        <f t="shared" si="22"/>
        <v>362.7</v>
      </c>
      <c r="M118" s="8" t="s">
        <v>1066</v>
      </c>
      <c r="N118" s="2" t="s">
        <v>241</v>
      </c>
      <c r="O118" s="2" t="s">
        <v>1067</v>
      </c>
      <c r="P118" s="2" t="s">
        <v>64</v>
      </c>
      <c r="Q118" s="2" t="s">
        <v>65</v>
      </c>
      <c r="R118" s="2" t="s">
        <v>65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2" t="s">
        <v>52</v>
      </c>
      <c r="AW118" s="2" t="s">
        <v>1093</v>
      </c>
      <c r="AX118" s="2" t="s">
        <v>52</v>
      </c>
      <c r="AY118" s="2" t="s">
        <v>52</v>
      </c>
    </row>
    <row r="119" spans="1:51" ht="30" customHeight="1" x14ac:dyDescent="0.3">
      <c r="A119" s="8" t="s">
        <v>1094</v>
      </c>
      <c r="B119" s="8" t="s">
        <v>1095</v>
      </c>
      <c r="C119" s="8" t="s">
        <v>80</v>
      </c>
      <c r="D119" s="9">
        <v>1</v>
      </c>
      <c r="E119" s="13">
        <f>일위대가목록!E126</f>
        <v>0</v>
      </c>
      <c r="F119" s="14">
        <f t="shared" si="19"/>
        <v>0</v>
      </c>
      <c r="G119" s="13">
        <f>일위대가목록!F126</f>
        <v>32594</v>
      </c>
      <c r="H119" s="14">
        <f t="shared" si="20"/>
        <v>32594</v>
      </c>
      <c r="I119" s="13">
        <f>일위대가목록!G126</f>
        <v>977</v>
      </c>
      <c r="J119" s="14">
        <f t="shared" si="21"/>
        <v>977</v>
      </c>
      <c r="K119" s="13">
        <f t="shared" si="22"/>
        <v>33571</v>
      </c>
      <c r="L119" s="14">
        <f t="shared" si="22"/>
        <v>33571</v>
      </c>
      <c r="M119" s="8" t="s">
        <v>1096</v>
      </c>
      <c r="N119" s="2" t="s">
        <v>241</v>
      </c>
      <c r="O119" s="2" t="s">
        <v>1097</v>
      </c>
      <c r="P119" s="2" t="s">
        <v>64</v>
      </c>
      <c r="Q119" s="2" t="s">
        <v>65</v>
      </c>
      <c r="R119" s="2" t="s">
        <v>65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2" t="s">
        <v>52</v>
      </c>
      <c r="AW119" s="2" t="s">
        <v>1098</v>
      </c>
      <c r="AX119" s="2" t="s">
        <v>52</v>
      </c>
      <c r="AY119" s="2" t="s">
        <v>52</v>
      </c>
    </row>
    <row r="120" spans="1:51" ht="30" customHeight="1" x14ac:dyDescent="0.3">
      <c r="A120" s="8" t="s">
        <v>1099</v>
      </c>
      <c r="B120" s="8" t="s">
        <v>1100</v>
      </c>
      <c r="C120" s="8" t="s">
        <v>80</v>
      </c>
      <c r="D120" s="9">
        <v>1</v>
      </c>
      <c r="E120" s="13">
        <f>일위대가목록!E127</f>
        <v>0</v>
      </c>
      <c r="F120" s="14">
        <f t="shared" si="19"/>
        <v>0</v>
      </c>
      <c r="G120" s="13">
        <f>일위대가목록!F127</f>
        <v>2718</v>
      </c>
      <c r="H120" s="14">
        <f t="shared" si="20"/>
        <v>2718</v>
      </c>
      <c r="I120" s="13">
        <f>일위대가목록!G127</f>
        <v>0</v>
      </c>
      <c r="J120" s="14">
        <f t="shared" si="21"/>
        <v>0</v>
      </c>
      <c r="K120" s="13">
        <f t="shared" si="22"/>
        <v>2718</v>
      </c>
      <c r="L120" s="14">
        <f t="shared" si="22"/>
        <v>2718</v>
      </c>
      <c r="M120" s="8" t="s">
        <v>1101</v>
      </c>
      <c r="N120" s="2" t="s">
        <v>241</v>
      </c>
      <c r="O120" s="2" t="s">
        <v>1102</v>
      </c>
      <c r="P120" s="2" t="s">
        <v>64</v>
      </c>
      <c r="Q120" s="2" t="s">
        <v>65</v>
      </c>
      <c r="R120" s="2" t="s">
        <v>65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2" t="s">
        <v>52</v>
      </c>
      <c r="AW120" s="2" t="s">
        <v>1103</v>
      </c>
      <c r="AX120" s="2" t="s">
        <v>52</v>
      </c>
      <c r="AY120" s="2" t="s">
        <v>52</v>
      </c>
    </row>
    <row r="121" spans="1:51" ht="30" customHeight="1" x14ac:dyDescent="0.3">
      <c r="A121" s="8" t="s">
        <v>904</v>
      </c>
      <c r="B121" s="8" t="s">
        <v>52</v>
      </c>
      <c r="C121" s="8" t="s">
        <v>52</v>
      </c>
      <c r="D121" s="9"/>
      <c r="E121" s="13"/>
      <c r="F121" s="14">
        <f>TRUNC(SUMIF(N114:N120, N113, F114:F120),0)</f>
        <v>16655</v>
      </c>
      <c r="G121" s="13"/>
      <c r="H121" s="14">
        <f>TRUNC(SUMIF(N114:N120, N113, H114:H120),0)</f>
        <v>50213</v>
      </c>
      <c r="I121" s="13"/>
      <c r="J121" s="14">
        <f>TRUNC(SUMIF(N114:N120, N113, J114:J120),0)</f>
        <v>1170</v>
      </c>
      <c r="K121" s="13"/>
      <c r="L121" s="14">
        <f>F121+H121+J121</f>
        <v>68038</v>
      </c>
      <c r="M121" s="8" t="s">
        <v>52</v>
      </c>
      <c r="N121" s="2" t="s">
        <v>99</v>
      </c>
      <c r="O121" s="2" t="s">
        <v>99</v>
      </c>
      <c r="P121" s="2" t="s">
        <v>52</v>
      </c>
      <c r="Q121" s="2" t="s">
        <v>52</v>
      </c>
      <c r="R121" s="2" t="s">
        <v>52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2" t="s">
        <v>52</v>
      </c>
      <c r="AW121" s="2" t="s">
        <v>52</v>
      </c>
      <c r="AX121" s="2" t="s">
        <v>52</v>
      </c>
      <c r="AY121" s="2" t="s">
        <v>52</v>
      </c>
    </row>
    <row r="122" spans="1:51" ht="30" customHeight="1" x14ac:dyDescent="0.3">
      <c r="A122" s="9"/>
      <c r="B122" s="9"/>
      <c r="C122" s="9"/>
      <c r="D122" s="9"/>
      <c r="E122" s="13"/>
      <c r="F122" s="14"/>
      <c r="G122" s="13"/>
      <c r="H122" s="14"/>
      <c r="I122" s="13"/>
      <c r="J122" s="14"/>
      <c r="K122" s="13"/>
      <c r="L122" s="14"/>
      <c r="M122" s="9"/>
    </row>
    <row r="123" spans="1:51" ht="30" customHeight="1" x14ac:dyDescent="0.3">
      <c r="A123" s="36" t="s">
        <v>1104</v>
      </c>
      <c r="B123" s="36"/>
      <c r="C123" s="36"/>
      <c r="D123" s="36"/>
      <c r="E123" s="37"/>
      <c r="F123" s="38"/>
      <c r="G123" s="37"/>
      <c r="H123" s="38"/>
      <c r="I123" s="37"/>
      <c r="J123" s="38"/>
      <c r="K123" s="37"/>
      <c r="L123" s="38"/>
      <c r="M123" s="36"/>
      <c r="N123" s="1" t="s">
        <v>246</v>
      </c>
    </row>
    <row r="124" spans="1:51" ht="30" customHeight="1" x14ac:dyDescent="0.3">
      <c r="A124" s="8" t="s">
        <v>1105</v>
      </c>
      <c r="B124" s="8" t="s">
        <v>1106</v>
      </c>
      <c r="C124" s="8" t="s">
        <v>80</v>
      </c>
      <c r="D124" s="9">
        <v>0.16500000000000001</v>
      </c>
      <c r="E124" s="13">
        <f>단가대비표!O120</f>
        <v>80000</v>
      </c>
      <c r="F124" s="14">
        <f>TRUNC(E124*D124,1)</f>
        <v>13200</v>
      </c>
      <c r="G124" s="13">
        <f>단가대비표!P120</f>
        <v>0</v>
      </c>
      <c r="H124" s="14">
        <f>TRUNC(G124*D124,1)</f>
        <v>0</v>
      </c>
      <c r="I124" s="13">
        <f>단가대비표!V120</f>
        <v>0</v>
      </c>
      <c r="J124" s="14">
        <f>TRUNC(I124*D124,1)</f>
        <v>0</v>
      </c>
      <c r="K124" s="13">
        <f t="shared" ref="K124:L126" si="23">TRUNC(E124+G124+I124,1)</f>
        <v>80000</v>
      </c>
      <c r="L124" s="14">
        <f t="shared" si="23"/>
        <v>13200</v>
      </c>
      <c r="M124" s="8" t="s">
        <v>52</v>
      </c>
      <c r="N124" s="2" t="s">
        <v>246</v>
      </c>
      <c r="O124" s="2" t="s">
        <v>1107</v>
      </c>
      <c r="P124" s="2" t="s">
        <v>65</v>
      </c>
      <c r="Q124" s="2" t="s">
        <v>65</v>
      </c>
      <c r="R124" s="2" t="s">
        <v>64</v>
      </c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2" t="s">
        <v>52</v>
      </c>
      <c r="AW124" s="2" t="s">
        <v>1108</v>
      </c>
      <c r="AX124" s="2" t="s">
        <v>52</v>
      </c>
      <c r="AY124" s="2" t="s">
        <v>52</v>
      </c>
    </row>
    <row r="125" spans="1:51" ht="30" customHeight="1" x14ac:dyDescent="0.3">
      <c r="A125" s="8" t="s">
        <v>1109</v>
      </c>
      <c r="B125" s="8" t="s">
        <v>1046</v>
      </c>
      <c r="C125" s="8" t="s">
        <v>104</v>
      </c>
      <c r="D125" s="9">
        <v>4.4999999999999997E-3</v>
      </c>
      <c r="E125" s="13">
        <f>일위대가목록!E128</f>
        <v>90940</v>
      </c>
      <c r="F125" s="14">
        <f>TRUNC(E125*D125,1)</f>
        <v>409.2</v>
      </c>
      <c r="G125" s="13">
        <f>일위대가목록!F128</f>
        <v>93123</v>
      </c>
      <c r="H125" s="14">
        <f>TRUNC(G125*D125,1)</f>
        <v>419</v>
      </c>
      <c r="I125" s="13">
        <f>일위대가목록!G128</f>
        <v>0</v>
      </c>
      <c r="J125" s="14">
        <f>TRUNC(I125*D125,1)</f>
        <v>0</v>
      </c>
      <c r="K125" s="13">
        <f t="shared" si="23"/>
        <v>184063</v>
      </c>
      <c r="L125" s="14">
        <f t="shared" si="23"/>
        <v>828.2</v>
      </c>
      <c r="M125" s="8" t="s">
        <v>1110</v>
      </c>
      <c r="N125" s="2" t="s">
        <v>246</v>
      </c>
      <c r="O125" s="2" t="s">
        <v>1111</v>
      </c>
      <c r="P125" s="2" t="s">
        <v>64</v>
      </c>
      <c r="Q125" s="2" t="s">
        <v>65</v>
      </c>
      <c r="R125" s="2" t="s">
        <v>65</v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2" t="s">
        <v>52</v>
      </c>
      <c r="AW125" s="2" t="s">
        <v>1112</v>
      </c>
      <c r="AX125" s="2" t="s">
        <v>52</v>
      </c>
      <c r="AY125" s="2" t="s">
        <v>52</v>
      </c>
    </row>
    <row r="126" spans="1:51" ht="30" customHeight="1" x14ac:dyDescent="0.3">
      <c r="A126" s="8" t="s">
        <v>1113</v>
      </c>
      <c r="B126" s="8" t="s">
        <v>1114</v>
      </c>
      <c r="C126" s="8" t="s">
        <v>80</v>
      </c>
      <c r="D126" s="9">
        <v>0.15</v>
      </c>
      <c r="E126" s="13">
        <f>일위대가목록!E129</f>
        <v>0</v>
      </c>
      <c r="F126" s="14">
        <f>TRUNC(E126*D126,1)</f>
        <v>0</v>
      </c>
      <c r="G126" s="13">
        <f>일위대가목록!F129</f>
        <v>85668</v>
      </c>
      <c r="H126" s="14">
        <f>TRUNC(G126*D126,1)</f>
        <v>12850.2</v>
      </c>
      <c r="I126" s="13">
        <f>일위대가목록!G129</f>
        <v>856</v>
      </c>
      <c r="J126" s="14">
        <f>TRUNC(I126*D126,1)</f>
        <v>128.4</v>
      </c>
      <c r="K126" s="13">
        <f t="shared" si="23"/>
        <v>86524</v>
      </c>
      <c r="L126" s="14">
        <f t="shared" si="23"/>
        <v>12978.6</v>
      </c>
      <c r="M126" s="8" t="s">
        <v>1115</v>
      </c>
      <c r="N126" s="2" t="s">
        <v>246</v>
      </c>
      <c r="O126" s="2" t="s">
        <v>1116</v>
      </c>
      <c r="P126" s="2" t="s">
        <v>64</v>
      </c>
      <c r="Q126" s="2" t="s">
        <v>65</v>
      </c>
      <c r="R126" s="2" t="s">
        <v>65</v>
      </c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2" t="s">
        <v>52</v>
      </c>
      <c r="AW126" s="2" t="s">
        <v>1117</v>
      </c>
      <c r="AX126" s="2" t="s">
        <v>52</v>
      </c>
      <c r="AY126" s="2" t="s">
        <v>52</v>
      </c>
    </row>
    <row r="127" spans="1:51" ht="30" customHeight="1" x14ac:dyDescent="0.3">
      <c r="A127" s="8" t="s">
        <v>904</v>
      </c>
      <c r="B127" s="8" t="s">
        <v>52</v>
      </c>
      <c r="C127" s="8" t="s">
        <v>52</v>
      </c>
      <c r="D127" s="9"/>
      <c r="E127" s="13"/>
      <c r="F127" s="14">
        <f>TRUNC(SUMIF(N124:N126, N123, F124:F126),0)</f>
        <v>13609</v>
      </c>
      <c r="G127" s="13"/>
      <c r="H127" s="14">
        <f>TRUNC(SUMIF(N124:N126, N123, H124:H126),0)</f>
        <v>13269</v>
      </c>
      <c r="I127" s="13"/>
      <c r="J127" s="14">
        <f>TRUNC(SUMIF(N124:N126, N123, J124:J126),0)</f>
        <v>128</v>
      </c>
      <c r="K127" s="13"/>
      <c r="L127" s="14">
        <f>F127+H127+J127</f>
        <v>27006</v>
      </c>
      <c r="M127" s="8" t="s">
        <v>52</v>
      </c>
      <c r="N127" s="2" t="s">
        <v>99</v>
      </c>
      <c r="O127" s="2" t="s">
        <v>99</v>
      </c>
      <c r="P127" s="2" t="s">
        <v>52</v>
      </c>
      <c r="Q127" s="2" t="s">
        <v>52</v>
      </c>
      <c r="R127" s="2" t="s">
        <v>52</v>
      </c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2" t="s">
        <v>52</v>
      </c>
      <c r="AW127" s="2" t="s">
        <v>52</v>
      </c>
      <c r="AX127" s="2" t="s">
        <v>52</v>
      </c>
      <c r="AY127" s="2" t="s">
        <v>52</v>
      </c>
    </row>
    <row r="128" spans="1:51" ht="30" customHeight="1" x14ac:dyDescent="0.3">
      <c r="A128" s="9"/>
      <c r="B128" s="9"/>
      <c r="C128" s="9"/>
      <c r="D128" s="9"/>
      <c r="E128" s="13"/>
      <c r="F128" s="14"/>
      <c r="G128" s="13"/>
      <c r="H128" s="14"/>
      <c r="I128" s="13"/>
      <c r="J128" s="14"/>
      <c r="K128" s="13"/>
      <c r="L128" s="14"/>
      <c r="M128" s="9"/>
    </row>
    <row r="129" spans="1:51" ht="30" customHeight="1" x14ac:dyDescent="0.3">
      <c r="A129" s="36" t="s">
        <v>1118</v>
      </c>
      <c r="B129" s="36"/>
      <c r="C129" s="36"/>
      <c r="D129" s="36"/>
      <c r="E129" s="37"/>
      <c r="F129" s="38"/>
      <c r="G129" s="37"/>
      <c r="H129" s="38"/>
      <c r="I129" s="37"/>
      <c r="J129" s="38"/>
      <c r="K129" s="37"/>
      <c r="L129" s="38"/>
      <c r="M129" s="36"/>
      <c r="N129" s="1" t="s">
        <v>271</v>
      </c>
    </row>
    <row r="130" spans="1:51" ht="30" customHeight="1" x14ac:dyDescent="0.3">
      <c r="A130" s="8" t="s">
        <v>1119</v>
      </c>
      <c r="B130" s="8" t="s">
        <v>1120</v>
      </c>
      <c r="C130" s="8" t="s">
        <v>80</v>
      </c>
      <c r="D130" s="9">
        <v>1.03</v>
      </c>
      <c r="E130" s="13">
        <f>단가대비표!O96</f>
        <v>9153</v>
      </c>
      <c r="F130" s="14">
        <f>TRUNC(E130*D130,1)</f>
        <v>9427.5</v>
      </c>
      <c r="G130" s="13">
        <f>단가대비표!P96</f>
        <v>0</v>
      </c>
      <c r="H130" s="14">
        <f>TRUNC(G130*D130,1)</f>
        <v>0</v>
      </c>
      <c r="I130" s="13">
        <f>단가대비표!V96</f>
        <v>0</v>
      </c>
      <c r="J130" s="14">
        <f>TRUNC(I130*D130,1)</f>
        <v>0</v>
      </c>
      <c r="K130" s="13">
        <f>TRUNC(E130+G130+I130,1)</f>
        <v>9153</v>
      </c>
      <c r="L130" s="14">
        <f>TRUNC(F130+H130+J130,1)</f>
        <v>9427.5</v>
      </c>
      <c r="M130" s="8" t="s">
        <v>52</v>
      </c>
      <c r="N130" s="2" t="s">
        <v>271</v>
      </c>
      <c r="O130" s="2" t="s">
        <v>1121</v>
      </c>
      <c r="P130" s="2" t="s">
        <v>65</v>
      </c>
      <c r="Q130" s="2" t="s">
        <v>65</v>
      </c>
      <c r="R130" s="2" t="s">
        <v>64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2" t="s">
        <v>52</v>
      </c>
      <c r="AW130" s="2" t="s">
        <v>1122</v>
      </c>
      <c r="AX130" s="2" t="s">
        <v>52</v>
      </c>
      <c r="AY130" s="2" t="s">
        <v>52</v>
      </c>
    </row>
    <row r="131" spans="1:51" ht="30" customHeight="1" x14ac:dyDescent="0.3">
      <c r="A131" s="8" t="s">
        <v>1123</v>
      </c>
      <c r="B131" s="8" t="s">
        <v>1124</v>
      </c>
      <c r="C131" s="8" t="s">
        <v>80</v>
      </c>
      <c r="D131" s="9">
        <v>1</v>
      </c>
      <c r="E131" s="13">
        <f>일위대가목록!E131</f>
        <v>0</v>
      </c>
      <c r="F131" s="14">
        <f>TRUNC(E131*D131,1)</f>
        <v>0</v>
      </c>
      <c r="G131" s="13">
        <f>일위대가목록!F131</f>
        <v>6661</v>
      </c>
      <c r="H131" s="14">
        <f>TRUNC(G131*D131,1)</f>
        <v>6661</v>
      </c>
      <c r="I131" s="13">
        <f>일위대가목록!G131</f>
        <v>266</v>
      </c>
      <c r="J131" s="14">
        <f>TRUNC(I131*D131,1)</f>
        <v>266</v>
      </c>
      <c r="K131" s="13">
        <f>TRUNC(E131+G131+I131,1)</f>
        <v>6927</v>
      </c>
      <c r="L131" s="14">
        <f>TRUNC(F131+H131+J131,1)</f>
        <v>6927</v>
      </c>
      <c r="M131" s="8" t="s">
        <v>1125</v>
      </c>
      <c r="N131" s="2" t="s">
        <v>271</v>
      </c>
      <c r="O131" s="2" t="s">
        <v>1126</v>
      </c>
      <c r="P131" s="2" t="s">
        <v>64</v>
      </c>
      <c r="Q131" s="2" t="s">
        <v>65</v>
      </c>
      <c r="R131" s="2" t="s">
        <v>65</v>
      </c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2" t="s">
        <v>52</v>
      </c>
      <c r="AW131" s="2" t="s">
        <v>1127</v>
      </c>
      <c r="AX131" s="2" t="s">
        <v>52</v>
      </c>
      <c r="AY131" s="2" t="s">
        <v>52</v>
      </c>
    </row>
    <row r="132" spans="1:51" ht="30" customHeight="1" x14ac:dyDescent="0.3">
      <c r="A132" s="8" t="s">
        <v>904</v>
      </c>
      <c r="B132" s="8" t="s">
        <v>52</v>
      </c>
      <c r="C132" s="8" t="s">
        <v>52</v>
      </c>
      <c r="D132" s="9"/>
      <c r="E132" s="13"/>
      <c r="F132" s="14">
        <f>TRUNC(SUMIF(N130:N131, N129, F130:F131),0)</f>
        <v>9427</v>
      </c>
      <c r="G132" s="13"/>
      <c r="H132" s="14">
        <f>TRUNC(SUMIF(N130:N131, N129, H130:H131),0)</f>
        <v>6661</v>
      </c>
      <c r="I132" s="13"/>
      <c r="J132" s="14">
        <f>TRUNC(SUMIF(N130:N131, N129, J130:J131),0)</f>
        <v>266</v>
      </c>
      <c r="K132" s="13"/>
      <c r="L132" s="14">
        <f>F132+H132+J132</f>
        <v>16354</v>
      </c>
      <c r="M132" s="8" t="s">
        <v>52</v>
      </c>
      <c r="N132" s="2" t="s">
        <v>99</v>
      </c>
      <c r="O132" s="2" t="s">
        <v>99</v>
      </c>
      <c r="P132" s="2" t="s">
        <v>52</v>
      </c>
      <c r="Q132" s="2" t="s">
        <v>52</v>
      </c>
      <c r="R132" s="2" t="s">
        <v>52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2" t="s">
        <v>52</v>
      </c>
      <c r="AW132" s="2" t="s">
        <v>52</v>
      </c>
      <c r="AX132" s="2" t="s">
        <v>52</v>
      </c>
      <c r="AY132" s="2" t="s">
        <v>52</v>
      </c>
    </row>
    <row r="133" spans="1:51" ht="30" customHeight="1" x14ac:dyDescent="0.3">
      <c r="A133" s="9"/>
      <c r="B133" s="9"/>
      <c r="C133" s="9"/>
      <c r="D133" s="9"/>
      <c r="E133" s="13"/>
      <c r="F133" s="14"/>
      <c r="G133" s="13"/>
      <c r="H133" s="14"/>
      <c r="I133" s="13"/>
      <c r="J133" s="14"/>
      <c r="K133" s="13"/>
      <c r="L133" s="14"/>
      <c r="M133" s="9"/>
    </row>
    <row r="134" spans="1:51" ht="30" customHeight="1" x14ac:dyDescent="0.3">
      <c r="A134" s="36" t="s">
        <v>1128</v>
      </c>
      <c r="B134" s="36"/>
      <c r="C134" s="36"/>
      <c r="D134" s="36"/>
      <c r="E134" s="37"/>
      <c r="F134" s="38"/>
      <c r="G134" s="37"/>
      <c r="H134" s="38"/>
      <c r="I134" s="37"/>
      <c r="J134" s="38"/>
      <c r="K134" s="37"/>
      <c r="L134" s="38"/>
      <c r="M134" s="36"/>
      <c r="N134" s="1" t="s">
        <v>275</v>
      </c>
    </row>
    <row r="135" spans="1:51" ht="30" customHeight="1" x14ac:dyDescent="0.3">
      <c r="A135" s="8" t="s">
        <v>1129</v>
      </c>
      <c r="B135" s="8" t="s">
        <v>1130</v>
      </c>
      <c r="C135" s="8" t="s">
        <v>80</v>
      </c>
      <c r="D135" s="9">
        <v>1.03</v>
      </c>
      <c r="E135" s="13">
        <f>단가대비표!O95</f>
        <v>7308</v>
      </c>
      <c r="F135" s="14">
        <f>TRUNC(E135*D135,1)</f>
        <v>7527.2</v>
      </c>
      <c r="G135" s="13">
        <f>단가대비표!P95</f>
        <v>0</v>
      </c>
      <c r="H135" s="14">
        <f>TRUNC(G135*D135,1)</f>
        <v>0</v>
      </c>
      <c r="I135" s="13">
        <f>단가대비표!V95</f>
        <v>0</v>
      </c>
      <c r="J135" s="14">
        <f>TRUNC(I135*D135,1)</f>
        <v>0</v>
      </c>
      <c r="K135" s="13">
        <f>TRUNC(E135+G135+I135,1)</f>
        <v>7308</v>
      </c>
      <c r="L135" s="14">
        <f>TRUNC(F135+H135+J135,1)</f>
        <v>7527.2</v>
      </c>
      <c r="M135" s="8" t="s">
        <v>52</v>
      </c>
      <c r="N135" s="2" t="s">
        <v>275</v>
      </c>
      <c r="O135" s="2" t="s">
        <v>1131</v>
      </c>
      <c r="P135" s="2" t="s">
        <v>65</v>
      </c>
      <c r="Q135" s="2" t="s">
        <v>65</v>
      </c>
      <c r="R135" s="2" t="s">
        <v>64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2" t="s">
        <v>52</v>
      </c>
      <c r="AW135" s="2" t="s">
        <v>1132</v>
      </c>
      <c r="AX135" s="2" t="s">
        <v>52</v>
      </c>
      <c r="AY135" s="2" t="s">
        <v>52</v>
      </c>
    </row>
    <row r="136" spans="1:51" ht="30" customHeight="1" x14ac:dyDescent="0.3">
      <c r="A136" s="8" t="s">
        <v>1123</v>
      </c>
      <c r="B136" s="8" t="s">
        <v>1124</v>
      </c>
      <c r="C136" s="8" t="s">
        <v>80</v>
      </c>
      <c r="D136" s="9">
        <v>1</v>
      </c>
      <c r="E136" s="13">
        <f>일위대가목록!E131</f>
        <v>0</v>
      </c>
      <c r="F136" s="14">
        <f>TRUNC(E136*D136,1)</f>
        <v>0</v>
      </c>
      <c r="G136" s="13">
        <f>일위대가목록!F131</f>
        <v>6661</v>
      </c>
      <c r="H136" s="14">
        <f>TRUNC(G136*D136,1)</f>
        <v>6661</v>
      </c>
      <c r="I136" s="13">
        <f>일위대가목록!G131</f>
        <v>266</v>
      </c>
      <c r="J136" s="14">
        <f>TRUNC(I136*D136,1)</f>
        <v>266</v>
      </c>
      <c r="K136" s="13">
        <f>TRUNC(E136+G136+I136,1)</f>
        <v>6927</v>
      </c>
      <c r="L136" s="14">
        <f>TRUNC(F136+H136+J136,1)</f>
        <v>6927</v>
      </c>
      <c r="M136" s="8" t="s">
        <v>1125</v>
      </c>
      <c r="N136" s="2" t="s">
        <v>275</v>
      </c>
      <c r="O136" s="2" t="s">
        <v>1126</v>
      </c>
      <c r="P136" s="2" t="s">
        <v>64</v>
      </c>
      <c r="Q136" s="2" t="s">
        <v>65</v>
      </c>
      <c r="R136" s="2" t="s">
        <v>65</v>
      </c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2" t="s">
        <v>52</v>
      </c>
      <c r="AW136" s="2" t="s">
        <v>1133</v>
      </c>
      <c r="AX136" s="2" t="s">
        <v>52</v>
      </c>
      <c r="AY136" s="2" t="s">
        <v>52</v>
      </c>
    </row>
    <row r="137" spans="1:51" ht="30" customHeight="1" x14ac:dyDescent="0.3">
      <c r="A137" s="8" t="s">
        <v>904</v>
      </c>
      <c r="B137" s="8" t="s">
        <v>52</v>
      </c>
      <c r="C137" s="8" t="s">
        <v>52</v>
      </c>
      <c r="D137" s="9"/>
      <c r="E137" s="13"/>
      <c r="F137" s="14">
        <f>TRUNC(SUMIF(N135:N136, N134, F135:F136),0)</f>
        <v>7527</v>
      </c>
      <c r="G137" s="13"/>
      <c r="H137" s="14">
        <f>TRUNC(SUMIF(N135:N136, N134, H135:H136),0)</f>
        <v>6661</v>
      </c>
      <c r="I137" s="13"/>
      <c r="J137" s="14">
        <f>TRUNC(SUMIF(N135:N136, N134, J135:J136),0)</f>
        <v>266</v>
      </c>
      <c r="K137" s="13"/>
      <c r="L137" s="14">
        <f>F137+H137+J137</f>
        <v>14454</v>
      </c>
      <c r="M137" s="8" t="s">
        <v>52</v>
      </c>
      <c r="N137" s="2" t="s">
        <v>99</v>
      </c>
      <c r="O137" s="2" t="s">
        <v>99</v>
      </c>
      <c r="P137" s="2" t="s">
        <v>52</v>
      </c>
      <c r="Q137" s="2" t="s">
        <v>52</v>
      </c>
      <c r="R137" s="2" t="s">
        <v>52</v>
      </c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2" t="s">
        <v>52</v>
      </c>
      <c r="AW137" s="2" t="s">
        <v>52</v>
      </c>
      <c r="AX137" s="2" t="s">
        <v>52</v>
      </c>
      <c r="AY137" s="2" t="s">
        <v>52</v>
      </c>
    </row>
    <row r="138" spans="1:51" ht="30" customHeight="1" x14ac:dyDescent="0.3">
      <c r="A138" s="9"/>
      <c r="B138" s="9"/>
      <c r="C138" s="9"/>
      <c r="D138" s="9"/>
      <c r="E138" s="13"/>
      <c r="F138" s="14"/>
      <c r="G138" s="13"/>
      <c r="H138" s="14"/>
      <c r="I138" s="13"/>
      <c r="J138" s="14"/>
      <c r="K138" s="13"/>
      <c r="L138" s="14"/>
      <c r="M138" s="9"/>
    </row>
    <row r="139" spans="1:51" ht="30" customHeight="1" x14ac:dyDescent="0.3">
      <c r="A139" s="36" t="s">
        <v>1134</v>
      </c>
      <c r="B139" s="36"/>
      <c r="C139" s="36"/>
      <c r="D139" s="36"/>
      <c r="E139" s="37"/>
      <c r="F139" s="38"/>
      <c r="G139" s="37"/>
      <c r="H139" s="38"/>
      <c r="I139" s="37"/>
      <c r="J139" s="38"/>
      <c r="K139" s="37"/>
      <c r="L139" s="38"/>
      <c r="M139" s="36"/>
      <c r="N139" s="1" t="s">
        <v>280</v>
      </c>
    </row>
    <row r="140" spans="1:51" ht="30" customHeight="1" x14ac:dyDescent="0.3">
      <c r="A140" s="8" t="s">
        <v>796</v>
      </c>
      <c r="B140" s="8" t="s">
        <v>797</v>
      </c>
      <c r="C140" s="8" t="s">
        <v>80</v>
      </c>
      <c r="D140" s="9">
        <v>1.05</v>
      </c>
      <c r="E140" s="13"/>
      <c r="F140" s="14"/>
      <c r="G140" s="13"/>
      <c r="H140" s="14"/>
      <c r="I140" s="13"/>
      <c r="J140" s="14"/>
      <c r="K140" s="13"/>
      <c r="L140" s="14"/>
      <c r="M140" s="8" t="s">
        <v>451</v>
      </c>
      <c r="N140" s="2" t="s">
        <v>52</v>
      </c>
      <c r="O140" s="2" t="s">
        <v>799</v>
      </c>
      <c r="P140" s="2" t="s">
        <v>65</v>
      </c>
      <c r="Q140" s="2" t="s">
        <v>65</v>
      </c>
      <c r="R140" s="2" t="s">
        <v>64</v>
      </c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2" t="s">
        <v>1135</v>
      </c>
      <c r="AW140" s="2" t="s">
        <v>1136</v>
      </c>
      <c r="AX140" s="2" t="s">
        <v>52</v>
      </c>
      <c r="AY140" s="2" t="s">
        <v>52</v>
      </c>
    </row>
    <row r="141" spans="1:51" ht="30" customHeight="1" x14ac:dyDescent="0.3">
      <c r="A141" s="8" t="s">
        <v>1137</v>
      </c>
      <c r="B141" s="8" t="s">
        <v>1138</v>
      </c>
      <c r="C141" s="8" t="s">
        <v>623</v>
      </c>
      <c r="D141" s="9">
        <v>1</v>
      </c>
      <c r="E141" s="13">
        <f>단가대비표!O44</f>
        <v>5906.2</v>
      </c>
      <c r="F141" s="14">
        <f t="shared" ref="F141:F146" si="24">TRUNC(E141*D141,1)</f>
        <v>5906.2</v>
      </c>
      <c r="G141" s="13">
        <f>단가대비표!P44</f>
        <v>0</v>
      </c>
      <c r="H141" s="14">
        <f t="shared" ref="H141:H146" si="25">TRUNC(G141*D141,1)</f>
        <v>0</v>
      </c>
      <c r="I141" s="13">
        <f>단가대비표!V44</f>
        <v>0</v>
      </c>
      <c r="J141" s="14">
        <f t="shared" ref="J141:J146" si="26">TRUNC(I141*D141,1)</f>
        <v>0</v>
      </c>
      <c r="K141" s="13">
        <f t="shared" ref="K141:L146" si="27">TRUNC(E141+G141+I141,1)</f>
        <v>5906.2</v>
      </c>
      <c r="L141" s="14">
        <f t="shared" si="27"/>
        <v>5906.2</v>
      </c>
      <c r="M141" s="8" t="s">
        <v>52</v>
      </c>
      <c r="N141" s="2" t="s">
        <v>280</v>
      </c>
      <c r="O141" s="2" t="s">
        <v>1139</v>
      </c>
      <c r="P141" s="2" t="s">
        <v>65</v>
      </c>
      <c r="Q141" s="2" t="s">
        <v>65</v>
      </c>
      <c r="R141" s="2" t="s">
        <v>64</v>
      </c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2" t="s">
        <v>52</v>
      </c>
      <c r="AW141" s="2" t="s">
        <v>1140</v>
      </c>
      <c r="AX141" s="2" t="s">
        <v>52</v>
      </c>
      <c r="AY141" s="2" t="s">
        <v>52</v>
      </c>
    </row>
    <row r="142" spans="1:51" ht="30" customHeight="1" x14ac:dyDescent="0.3">
      <c r="A142" s="8" t="s">
        <v>1141</v>
      </c>
      <c r="B142" s="8" t="s">
        <v>1142</v>
      </c>
      <c r="C142" s="8" t="s">
        <v>80</v>
      </c>
      <c r="D142" s="9">
        <v>1</v>
      </c>
      <c r="E142" s="13">
        <f>일위대가목록!E132</f>
        <v>0</v>
      </c>
      <c r="F142" s="14">
        <f t="shared" si="24"/>
        <v>0</v>
      </c>
      <c r="G142" s="13">
        <f>일위대가목록!F132</f>
        <v>15094</v>
      </c>
      <c r="H142" s="14">
        <f t="shared" si="25"/>
        <v>15094</v>
      </c>
      <c r="I142" s="13">
        <f>일위대가목록!G132</f>
        <v>301</v>
      </c>
      <c r="J142" s="14">
        <f t="shared" si="26"/>
        <v>301</v>
      </c>
      <c r="K142" s="13">
        <f t="shared" si="27"/>
        <v>15395</v>
      </c>
      <c r="L142" s="14">
        <f t="shared" si="27"/>
        <v>15395</v>
      </c>
      <c r="M142" s="8" t="s">
        <v>1143</v>
      </c>
      <c r="N142" s="2" t="s">
        <v>280</v>
      </c>
      <c r="O142" s="2" t="s">
        <v>1144</v>
      </c>
      <c r="P142" s="2" t="s">
        <v>64</v>
      </c>
      <c r="Q142" s="2" t="s">
        <v>65</v>
      </c>
      <c r="R142" s="2" t="s">
        <v>65</v>
      </c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2" t="s">
        <v>52</v>
      </c>
      <c r="AW142" s="2" t="s">
        <v>1145</v>
      </c>
      <c r="AX142" s="2" t="s">
        <v>52</v>
      </c>
      <c r="AY142" s="2" t="s">
        <v>52</v>
      </c>
    </row>
    <row r="143" spans="1:51" ht="30" customHeight="1" x14ac:dyDescent="0.3">
      <c r="A143" s="8" t="s">
        <v>125</v>
      </c>
      <c r="B143" s="8" t="s">
        <v>126</v>
      </c>
      <c r="C143" s="8" t="s">
        <v>104</v>
      </c>
      <c r="D143" s="9">
        <v>2.7E-2</v>
      </c>
      <c r="E143" s="13">
        <f>단가대비표!O45</f>
        <v>65820</v>
      </c>
      <c r="F143" s="14">
        <f t="shared" si="24"/>
        <v>1777.1</v>
      </c>
      <c r="G143" s="13">
        <f>단가대비표!P45</f>
        <v>0</v>
      </c>
      <c r="H143" s="14">
        <f t="shared" si="25"/>
        <v>0</v>
      </c>
      <c r="I143" s="13">
        <f>단가대비표!V45</f>
        <v>0</v>
      </c>
      <c r="J143" s="14">
        <f t="shared" si="26"/>
        <v>0</v>
      </c>
      <c r="K143" s="13">
        <f t="shared" si="27"/>
        <v>65820</v>
      </c>
      <c r="L143" s="14">
        <f t="shared" si="27"/>
        <v>1777.1</v>
      </c>
      <c r="M143" s="8" t="s">
        <v>52</v>
      </c>
      <c r="N143" s="2" t="s">
        <v>280</v>
      </c>
      <c r="O143" s="2" t="s">
        <v>127</v>
      </c>
      <c r="P143" s="2" t="s">
        <v>65</v>
      </c>
      <c r="Q143" s="2" t="s">
        <v>65</v>
      </c>
      <c r="R143" s="2" t="s">
        <v>64</v>
      </c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2" t="s">
        <v>52</v>
      </c>
      <c r="AW143" s="2" t="s">
        <v>1146</v>
      </c>
      <c r="AX143" s="2" t="s">
        <v>52</v>
      </c>
      <c r="AY143" s="2" t="s">
        <v>52</v>
      </c>
    </row>
    <row r="144" spans="1:51" ht="30" customHeight="1" x14ac:dyDescent="0.3">
      <c r="A144" s="8" t="s">
        <v>143</v>
      </c>
      <c r="B144" s="8" t="s">
        <v>144</v>
      </c>
      <c r="C144" s="8" t="s">
        <v>80</v>
      </c>
      <c r="D144" s="9">
        <v>0.36</v>
      </c>
      <c r="E144" s="13">
        <f>일위대가목록!E12</f>
        <v>2624</v>
      </c>
      <c r="F144" s="14">
        <f t="shared" si="24"/>
        <v>944.6</v>
      </c>
      <c r="G144" s="13">
        <f>일위대가목록!F12</f>
        <v>23187</v>
      </c>
      <c r="H144" s="14">
        <f t="shared" si="25"/>
        <v>8347.2999999999993</v>
      </c>
      <c r="I144" s="13">
        <f>일위대가목록!G12</f>
        <v>695</v>
      </c>
      <c r="J144" s="14">
        <f t="shared" si="26"/>
        <v>250.2</v>
      </c>
      <c r="K144" s="13">
        <f t="shared" si="27"/>
        <v>26506</v>
      </c>
      <c r="L144" s="14">
        <f t="shared" si="27"/>
        <v>9542.1</v>
      </c>
      <c r="M144" s="8" t="s">
        <v>145</v>
      </c>
      <c r="N144" s="2" t="s">
        <v>280</v>
      </c>
      <c r="O144" s="2" t="s">
        <v>146</v>
      </c>
      <c r="P144" s="2" t="s">
        <v>64</v>
      </c>
      <c r="Q144" s="2" t="s">
        <v>65</v>
      </c>
      <c r="R144" s="2" t="s">
        <v>65</v>
      </c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2" t="s">
        <v>52</v>
      </c>
      <c r="AW144" s="2" t="s">
        <v>1147</v>
      </c>
      <c r="AX144" s="2" t="s">
        <v>52</v>
      </c>
      <c r="AY144" s="2" t="s">
        <v>52</v>
      </c>
    </row>
    <row r="145" spans="1:51" ht="30" customHeight="1" x14ac:dyDescent="0.3">
      <c r="A145" s="8" t="s">
        <v>1148</v>
      </c>
      <c r="B145" s="8" t="s">
        <v>1149</v>
      </c>
      <c r="C145" s="8" t="s">
        <v>104</v>
      </c>
      <c r="D145" s="9">
        <v>0.24299999999999999</v>
      </c>
      <c r="E145" s="13">
        <f>일위대가목록!E133</f>
        <v>0</v>
      </c>
      <c r="F145" s="14">
        <f t="shared" si="24"/>
        <v>0</v>
      </c>
      <c r="G145" s="13">
        <f>일위대가목록!F133</f>
        <v>28219</v>
      </c>
      <c r="H145" s="14">
        <f t="shared" si="25"/>
        <v>6857.2</v>
      </c>
      <c r="I145" s="13">
        <f>일위대가목록!G133</f>
        <v>0</v>
      </c>
      <c r="J145" s="14">
        <f t="shared" si="26"/>
        <v>0</v>
      </c>
      <c r="K145" s="13">
        <f t="shared" si="27"/>
        <v>28219</v>
      </c>
      <c r="L145" s="14">
        <f t="shared" si="27"/>
        <v>6857.2</v>
      </c>
      <c r="M145" s="8" t="s">
        <v>1150</v>
      </c>
      <c r="N145" s="2" t="s">
        <v>280</v>
      </c>
      <c r="O145" s="2" t="s">
        <v>1151</v>
      </c>
      <c r="P145" s="2" t="s">
        <v>64</v>
      </c>
      <c r="Q145" s="2" t="s">
        <v>65</v>
      </c>
      <c r="R145" s="2" t="s">
        <v>65</v>
      </c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2" t="s">
        <v>52</v>
      </c>
      <c r="AW145" s="2" t="s">
        <v>1152</v>
      </c>
      <c r="AX145" s="2" t="s">
        <v>52</v>
      </c>
      <c r="AY145" s="2" t="s">
        <v>52</v>
      </c>
    </row>
    <row r="146" spans="1:51" ht="30" customHeight="1" x14ac:dyDescent="0.3">
      <c r="A146" s="8" t="s">
        <v>1153</v>
      </c>
      <c r="B146" s="8" t="s">
        <v>1154</v>
      </c>
      <c r="C146" s="8" t="s">
        <v>104</v>
      </c>
      <c r="D146" s="9">
        <v>2.7E-2</v>
      </c>
      <c r="E146" s="13">
        <f>일위대가목록!E134</f>
        <v>0</v>
      </c>
      <c r="F146" s="14">
        <f t="shared" si="24"/>
        <v>0</v>
      </c>
      <c r="G146" s="13">
        <f>일위대가목록!F134</f>
        <v>28219</v>
      </c>
      <c r="H146" s="14">
        <f t="shared" si="25"/>
        <v>761.9</v>
      </c>
      <c r="I146" s="13">
        <f>일위대가목록!G134</f>
        <v>0</v>
      </c>
      <c r="J146" s="14">
        <f t="shared" si="26"/>
        <v>0</v>
      </c>
      <c r="K146" s="13">
        <f t="shared" si="27"/>
        <v>28219</v>
      </c>
      <c r="L146" s="14">
        <f t="shared" si="27"/>
        <v>761.9</v>
      </c>
      <c r="M146" s="8" t="s">
        <v>1155</v>
      </c>
      <c r="N146" s="2" t="s">
        <v>280</v>
      </c>
      <c r="O146" s="2" t="s">
        <v>1156</v>
      </c>
      <c r="P146" s="2" t="s">
        <v>64</v>
      </c>
      <c r="Q146" s="2" t="s">
        <v>65</v>
      </c>
      <c r="R146" s="2" t="s">
        <v>65</v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2" t="s">
        <v>52</v>
      </c>
      <c r="AW146" s="2" t="s">
        <v>1157</v>
      </c>
      <c r="AX146" s="2" t="s">
        <v>52</v>
      </c>
      <c r="AY146" s="2" t="s">
        <v>52</v>
      </c>
    </row>
    <row r="147" spans="1:51" ht="30" customHeight="1" x14ac:dyDescent="0.3">
      <c r="A147" s="8" t="s">
        <v>904</v>
      </c>
      <c r="B147" s="8" t="s">
        <v>52</v>
      </c>
      <c r="C147" s="8" t="s">
        <v>52</v>
      </c>
      <c r="D147" s="9"/>
      <c r="E147" s="13"/>
      <c r="F147" s="14">
        <f>TRUNC(SUMIF(N140:N146, N139, F140:F146),0)</f>
        <v>8627</v>
      </c>
      <c r="G147" s="13"/>
      <c r="H147" s="14">
        <f>TRUNC(SUMIF(N140:N146, N139, H140:H146),0)</f>
        <v>31060</v>
      </c>
      <c r="I147" s="13"/>
      <c r="J147" s="14">
        <f>TRUNC(SUMIF(N140:N146, N139, J140:J146),0)</f>
        <v>551</v>
      </c>
      <c r="K147" s="13"/>
      <c r="L147" s="14">
        <f>F147+H147+J147</f>
        <v>40238</v>
      </c>
      <c r="M147" s="8" t="s">
        <v>52</v>
      </c>
      <c r="N147" s="2" t="s">
        <v>99</v>
      </c>
      <c r="O147" s="2" t="s">
        <v>99</v>
      </c>
      <c r="P147" s="2" t="s">
        <v>52</v>
      </c>
      <c r="Q147" s="2" t="s">
        <v>52</v>
      </c>
      <c r="R147" s="2" t="s">
        <v>52</v>
      </c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2" t="s">
        <v>52</v>
      </c>
      <c r="AW147" s="2" t="s">
        <v>52</v>
      </c>
      <c r="AX147" s="2" t="s">
        <v>52</v>
      </c>
      <c r="AY147" s="2" t="s">
        <v>52</v>
      </c>
    </row>
    <row r="148" spans="1:51" ht="30" customHeight="1" x14ac:dyDescent="0.3">
      <c r="A148" s="9"/>
      <c r="B148" s="9"/>
      <c r="C148" s="9"/>
      <c r="D148" s="9"/>
      <c r="E148" s="13"/>
      <c r="F148" s="14"/>
      <c r="G148" s="13"/>
      <c r="H148" s="14"/>
      <c r="I148" s="13"/>
      <c r="J148" s="14"/>
      <c r="K148" s="13"/>
      <c r="L148" s="14"/>
      <c r="M148" s="9"/>
    </row>
    <row r="149" spans="1:51" ht="30" customHeight="1" x14ac:dyDescent="0.3">
      <c r="A149" s="36" t="s">
        <v>1158</v>
      </c>
      <c r="B149" s="36"/>
      <c r="C149" s="36"/>
      <c r="D149" s="36"/>
      <c r="E149" s="37"/>
      <c r="F149" s="38"/>
      <c r="G149" s="37"/>
      <c r="H149" s="38"/>
      <c r="I149" s="37"/>
      <c r="J149" s="38"/>
      <c r="K149" s="37"/>
      <c r="L149" s="38"/>
      <c r="M149" s="36"/>
      <c r="N149" s="1" t="s">
        <v>284</v>
      </c>
    </row>
    <row r="150" spans="1:51" ht="30" customHeight="1" x14ac:dyDescent="0.3">
      <c r="A150" s="8" t="s">
        <v>1159</v>
      </c>
      <c r="B150" s="8" t="s">
        <v>1160</v>
      </c>
      <c r="C150" s="8" t="s">
        <v>80</v>
      </c>
      <c r="D150" s="9">
        <v>1.3</v>
      </c>
      <c r="E150" s="13">
        <f>단가대비표!O41</f>
        <v>65000</v>
      </c>
      <c r="F150" s="14">
        <f>TRUNC(E150*D150,1)</f>
        <v>84500</v>
      </c>
      <c r="G150" s="13">
        <f>단가대비표!P41</f>
        <v>0</v>
      </c>
      <c r="H150" s="14">
        <f>TRUNC(G150*D150,1)</f>
        <v>0</v>
      </c>
      <c r="I150" s="13">
        <f>단가대비표!V41</f>
        <v>0</v>
      </c>
      <c r="J150" s="14">
        <f>TRUNC(I150*D150,1)</f>
        <v>0</v>
      </c>
      <c r="K150" s="13">
        <f t="shared" ref="K150:L154" si="28">TRUNC(E150+G150+I150,1)</f>
        <v>65000</v>
      </c>
      <c r="L150" s="14">
        <f t="shared" si="28"/>
        <v>84500</v>
      </c>
      <c r="M150" s="8" t="s">
        <v>52</v>
      </c>
      <c r="N150" s="2" t="s">
        <v>284</v>
      </c>
      <c r="O150" s="2" t="s">
        <v>1161</v>
      </c>
      <c r="P150" s="2" t="s">
        <v>65</v>
      </c>
      <c r="Q150" s="2" t="s">
        <v>65</v>
      </c>
      <c r="R150" s="2" t="s">
        <v>64</v>
      </c>
      <c r="S150" s="3"/>
      <c r="T150" s="3"/>
      <c r="U150" s="3"/>
      <c r="V150" s="3">
        <v>1</v>
      </c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2" t="s">
        <v>52</v>
      </c>
      <c r="AW150" s="2" t="s">
        <v>1162</v>
      </c>
      <c r="AX150" s="2" t="s">
        <v>52</v>
      </c>
      <c r="AY150" s="2" t="s">
        <v>52</v>
      </c>
    </row>
    <row r="151" spans="1:51" ht="30" customHeight="1" x14ac:dyDescent="0.3">
      <c r="A151" s="8" t="s">
        <v>1163</v>
      </c>
      <c r="B151" s="8" t="s">
        <v>1164</v>
      </c>
      <c r="C151" s="8" t="s">
        <v>1037</v>
      </c>
      <c r="D151" s="9">
        <v>8</v>
      </c>
      <c r="E151" s="13">
        <f>단가대비표!O42</f>
        <v>390</v>
      </c>
      <c r="F151" s="14">
        <f>TRUNC(E151*D151,1)</f>
        <v>3120</v>
      </c>
      <c r="G151" s="13">
        <f>단가대비표!P42</f>
        <v>0</v>
      </c>
      <c r="H151" s="14">
        <f>TRUNC(G151*D151,1)</f>
        <v>0</v>
      </c>
      <c r="I151" s="13">
        <f>단가대비표!V42</f>
        <v>0</v>
      </c>
      <c r="J151" s="14">
        <f>TRUNC(I151*D151,1)</f>
        <v>0</v>
      </c>
      <c r="K151" s="13">
        <f t="shared" si="28"/>
        <v>390</v>
      </c>
      <c r="L151" s="14">
        <f t="shared" si="28"/>
        <v>3120</v>
      </c>
      <c r="M151" s="8" t="s">
        <v>52</v>
      </c>
      <c r="N151" s="2" t="s">
        <v>284</v>
      </c>
      <c r="O151" s="2" t="s">
        <v>1165</v>
      </c>
      <c r="P151" s="2" t="s">
        <v>65</v>
      </c>
      <c r="Q151" s="2" t="s">
        <v>65</v>
      </c>
      <c r="R151" s="2" t="s">
        <v>64</v>
      </c>
      <c r="S151" s="3"/>
      <c r="T151" s="3"/>
      <c r="U151" s="3"/>
      <c r="V151" s="3">
        <v>1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2" t="s">
        <v>52</v>
      </c>
      <c r="AW151" s="2" t="s">
        <v>1166</v>
      </c>
      <c r="AX151" s="2" t="s">
        <v>52</v>
      </c>
      <c r="AY151" s="2" t="s">
        <v>52</v>
      </c>
    </row>
    <row r="152" spans="1:51" ht="30" customHeight="1" x14ac:dyDescent="0.3">
      <c r="A152" s="8" t="s">
        <v>1137</v>
      </c>
      <c r="B152" s="8" t="s">
        <v>1138</v>
      </c>
      <c r="C152" s="8" t="s">
        <v>623</v>
      </c>
      <c r="D152" s="9">
        <v>1</v>
      </c>
      <c r="E152" s="13">
        <f>TRUNC(SUMIF(V150:V154, RIGHTB(O152, 1), F150:F154)*U152, 2)</f>
        <v>4381</v>
      </c>
      <c r="F152" s="14">
        <f>TRUNC(E152*D152,1)</f>
        <v>4381</v>
      </c>
      <c r="G152" s="13">
        <v>0</v>
      </c>
      <c r="H152" s="14">
        <f>TRUNC(G152*D152,1)</f>
        <v>0</v>
      </c>
      <c r="I152" s="13">
        <v>0</v>
      </c>
      <c r="J152" s="14">
        <f>TRUNC(I152*D152,1)</f>
        <v>0</v>
      </c>
      <c r="K152" s="13">
        <f t="shared" si="28"/>
        <v>4381</v>
      </c>
      <c r="L152" s="14">
        <f t="shared" si="28"/>
        <v>4381</v>
      </c>
      <c r="M152" s="8" t="s">
        <v>52</v>
      </c>
      <c r="N152" s="2" t="s">
        <v>284</v>
      </c>
      <c r="O152" s="2" t="s">
        <v>806</v>
      </c>
      <c r="P152" s="2" t="s">
        <v>65</v>
      </c>
      <c r="Q152" s="2" t="s">
        <v>65</v>
      </c>
      <c r="R152" s="2" t="s">
        <v>65</v>
      </c>
      <c r="S152" s="3">
        <v>0</v>
      </c>
      <c r="T152" s="3">
        <v>0</v>
      </c>
      <c r="U152" s="3">
        <v>0.05</v>
      </c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2" t="s">
        <v>52</v>
      </c>
      <c r="AW152" s="2" t="s">
        <v>1167</v>
      </c>
      <c r="AX152" s="2" t="s">
        <v>52</v>
      </c>
      <c r="AY152" s="2" t="s">
        <v>52</v>
      </c>
    </row>
    <row r="153" spans="1:51" ht="30" customHeight="1" x14ac:dyDescent="0.3">
      <c r="A153" s="8" t="s">
        <v>915</v>
      </c>
      <c r="B153" s="8" t="s">
        <v>911</v>
      </c>
      <c r="C153" s="8" t="s">
        <v>912</v>
      </c>
      <c r="D153" s="9">
        <v>0.2</v>
      </c>
      <c r="E153" s="13">
        <f>단가대비표!O187</f>
        <v>0</v>
      </c>
      <c r="F153" s="14">
        <f>TRUNC(E153*D153,1)</f>
        <v>0</v>
      </c>
      <c r="G153" s="13">
        <f>단가대비표!P187</f>
        <v>141096</v>
      </c>
      <c r="H153" s="14">
        <f>TRUNC(G153*D153,1)</f>
        <v>28219.200000000001</v>
      </c>
      <c r="I153" s="13">
        <f>단가대비표!V187</f>
        <v>0</v>
      </c>
      <c r="J153" s="14">
        <f>TRUNC(I153*D153,1)</f>
        <v>0</v>
      </c>
      <c r="K153" s="13">
        <f t="shared" si="28"/>
        <v>141096</v>
      </c>
      <c r="L153" s="14">
        <f t="shared" si="28"/>
        <v>28219.200000000001</v>
      </c>
      <c r="M153" s="8" t="s">
        <v>52</v>
      </c>
      <c r="N153" s="2" t="s">
        <v>284</v>
      </c>
      <c r="O153" s="2" t="s">
        <v>916</v>
      </c>
      <c r="P153" s="2" t="s">
        <v>65</v>
      </c>
      <c r="Q153" s="2" t="s">
        <v>65</v>
      </c>
      <c r="R153" s="2" t="s">
        <v>64</v>
      </c>
      <c r="S153" s="3"/>
      <c r="T153" s="3"/>
      <c r="U153" s="3"/>
      <c r="V153" s="3"/>
      <c r="W153" s="3">
        <v>2</v>
      </c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2" t="s">
        <v>52</v>
      </c>
      <c r="AW153" s="2" t="s">
        <v>1168</v>
      </c>
      <c r="AX153" s="2" t="s">
        <v>52</v>
      </c>
      <c r="AY153" s="2" t="s">
        <v>52</v>
      </c>
    </row>
    <row r="154" spans="1:51" ht="30" customHeight="1" x14ac:dyDescent="0.3">
      <c r="A154" s="8" t="s">
        <v>978</v>
      </c>
      <c r="B154" s="8" t="s">
        <v>1032</v>
      </c>
      <c r="C154" s="8" t="s">
        <v>623</v>
      </c>
      <c r="D154" s="9">
        <v>1</v>
      </c>
      <c r="E154" s="13">
        <v>0</v>
      </c>
      <c r="F154" s="14">
        <f>TRUNC(E154*D154,1)</f>
        <v>0</v>
      </c>
      <c r="G154" s="13">
        <v>0</v>
      </c>
      <c r="H154" s="14">
        <f>TRUNC(G154*D154,1)</f>
        <v>0</v>
      </c>
      <c r="I154" s="13">
        <f>TRUNC(SUMIF(W150:W154, RIGHTB(O154, 1), H150:H154)*U154, 2)</f>
        <v>846.57</v>
      </c>
      <c r="J154" s="14">
        <f>TRUNC(I154*D154,1)</f>
        <v>846.5</v>
      </c>
      <c r="K154" s="13">
        <f t="shared" si="28"/>
        <v>846.5</v>
      </c>
      <c r="L154" s="14">
        <f t="shared" si="28"/>
        <v>846.5</v>
      </c>
      <c r="M154" s="8" t="s">
        <v>52</v>
      </c>
      <c r="N154" s="2" t="s">
        <v>284</v>
      </c>
      <c r="O154" s="2" t="s">
        <v>1169</v>
      </c>
      <c r="P154" s="2" t="s">
        <v>65</v>
      </c>
      <c r="Q154" s="2" t="s">
        <v>65</v>
      </c>
      <c r="R154" s="2" t="s">
        <v>65</v>
      </c>
      <c r="S154" s="3">
        <v>1</v>
      </c>
      <c r="T154" s="3">
        <v>2</v>
      </c>
      <c r="U154" s="3">
        <v>0.03</v>
      </c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2" t="s">
        <v>52</v>
      </c>
      <c r="AW154" s="2" t="s">
        <v>1170</v>
      </c>
      <c r="AX154" s="2" t="s">
        <v>52</v>
      </c>
      <c r="AY154" s="2" t="s">
        <v>52</v>
      </c>
    </row>
    <row r="155" spans="1:51" ht="30" customHeight="1" x14ac:dyDescent="0.3">
      <c r="A155" s="8" t="s">
        <v>904</v>
      </c>
      <c r="B155" s="8" t="s">
        <v>52</v>
      </c>
      <c r="C155" s="8" t="s">
        <v>52</v>
      </c>
      <c r="D155" s="9"/>
      <c r="E155" s="13"/>
      <c r="F155" s="14">
        <f>TRUNC(SUMIF(N150:N154, N149, F150:F154),0)</f>
        <v>92001</v>
      </c>
      <c r="G155" s="13"/>
      <c r="H155" s="14">
        <f>TRUNC(SUMIF(N150:N154, N149, H150:H154),0)</f>
        <v>28219</v>
      </c>
      <c r="I155" s="13"/>
      <c r="J155" s="14">
        <f>TRUNC(SUMIF(N150:N154, N149, J150:J154),0)</f>
        <v>846</v>
      </c>
      <c r="K155" s="13"/>
      <c r="L155" s="14">
        <f>F155+H155+J155</f>
        <v>121066</v>
      </c>
      <c r="M155" s="8" t="s">
        <v>52</v>
      </c>
      <c r="N155" s="2" t="s">
        <v>99</v>
      </c>
      <c r="O155" s="2" t="s">
        <v>99</v>
      </c>
      <c r="P155" s="2" t="s">
        <v>52</v>
      </c>
      <c r="Q155" s="2" t="s">
        <v>52</v>
      </c>
      <c r="R155" s="2" t="s">
        <v>52</v>
      </c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2" t="s">
        <v>52</v>
      </c>
      <c r="AW155" s="2" t="s">
        <v>52</v>
      </c>
      <c r="AX155" s="2" t="s">
        <v>52</v>
      </c>
      <c r="AY155" s="2" t="s">
        <v>52</v>
      </c>
    </row>
    <row r="156" spans="1:51" ht="30" customHeight="1" x14ac:dyDescent="0.3">
      <c r="A156" s="9"/>
      <c r="B156" s="9"/>
      <c r="C156" s="9"/>
      <c r="D156" s="9"/>
      <c r="E156" s="13"/>
      <c r="F156" s="14"/>
      <c r="G156" s="13"/>
      <c r="H156" s="14"/>
      <c r="I156" s="13"/>
      <c r="J156" s="14"/>
      <c r="K156" s="13"/>
      <c r="L156" s="14"/>
      <c r="M156" s="9"/>
    </row>
    <row r="157" spans="1:51" ht="30" customHeight="1" x14ac:dyDescent="0.3">
      <c r="A157" s="36" t="s">
        <v>1171</v>
      </c>
      <c r="B157" s="36"/>
      <c r="C157" s="36"/>
      <c r="D157" s="36"/>
      <c r="E157" s="37"/>
      <c r="F157" s="38"/>
      <c r="G157" s="37"/>
      <c r="H157" s="38"/>
      <c r="I157" s="37"/>
      <c r="J157" s="38"/>
      <c r="K157" s="37"/>
      <c r="L157" s="38"/>
      <c r="M157" s="36"/>
      <c r="N157" s="1" t="s">
        <v>289</v>
      </c>
    </row>
    <row r="158" spans="1:51" ht="30" customHeight="1" x14ac:dyDescent="0.3">
      <c r="A158" s="8" t="s">
        <v>1172</v>
      </c>
      <c r="B158" s="8" t="s">
        <v>1173</v>
      </c>
      <c r="C158" s="8" t="s">
        <v>1174</v>
      </c>
      <c r="D158" s="9">
        <v>134.8776</v>
      </c>
      <c r="E158" s="13">
        <f>단가대비표!O114</f>
        <v>1649</v>
      </c>
      <c r="F158" s="14">
        <f>TRUNC(E158*D158,1)</f>
        <v>222413.1</v>
      </c>
      <c r="G158" s="13">
        <f>단가대비표!P114</f>
        <v>0</v>
      </c>
      <c r="H158" s="14">
        <f>TRUNC(G158*D158,1)</f>
        <v>0</v>
      </c>
      <c r="I158" s="13">
        <f>단가대비표!V114</f>
        <v>0</v>
      </c>
      <c r="J158" s="14">
        <f>TRUNC(I158*D158,1)</f>
        <v>0</v>
      </c>
      <c r="K158" s="13">
        <f t="shared" ref="K158:L160" si="29">TRUNC(E158+G158+I158,1)</f>
        <v>1649</v>
      </c>
      <c r="L158" s="14">
        <f t="shared" si="29"/>
        <v>222413.1</v>
      </c>
      <c r="M158" s="8" t="s">
        <v>52</v>
      </c>
      <c r="N158" s="2" t="s">
        <v>289</v>
      </c>
      <c r="O158" s="2" t="s">
        <v>1175</v>
      </c>
      <c r="P158" s="2" t="s">
        <v>65</v>
      </c>
      <c r="Q158" s="2" t="s">
        <v>65</v>
      </c>
      <c r="R158" s="2" t="s">
        <v>64</v>
      </c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2" t="s">
        <v>52</v>
      </c>
      <c r="AW158" s="2" t="s">
        <v>1176</v>
      </c>
      <c r="AX158" s="2" t="s">
        <v>52</v>
      </c>
      <c r="AY158" s="2" t="s">
        <v>52</v>
      </c>
    </row>
    <row r="159" spans="1:51" ht="30" customHeight="1" x14ac:dyDescent="0.3">
      <c r="A159" s="8" t="s">
        <v>1177</v>
      </c>
      <c r="B159" s="8" t="s">
        <v>1178</v>
      </c>
      <c r="C159" s="8" t="s">
        <v>80</v>
      </c>
      <c r="D159" s="9">
        <v>17.03</v>
      </c>
      <c r="E159" s="13">
        <f>일위대가목록!E135</f>
        <v>0</v>
      </c>
      <c r="F159" s="14">
        <f>TRUNC(E159*D159,1)</f>
        <v>0</v>
      </c>
      <c r="G159" s="13">
        <f>일위대가목록!F135</f>
        <v>14325</v>
      </c>
      <c r="H159" s="14">
        <f>TRUNC(G159*D159,1)</f>
        <v>243954.7</v>
      </c>
      <c r="I159" s="13">
        <f>일위대가목록!G135</f>
        <v>286</v>
      </c>
      <c r="J159" s="14">
        <f>TRUNC(I159*D159,1)</f>
        <v>4870.5</v>
      </c>
      <c r="K159" s="13">
        <f t="shared" si="29"/>
        <v>14611</v>
      </c>
      <c r="L159" s="14">
        <f t="shared" si="29"/>
        <v>248825.2</v>
      </c>
      <c r="M159" s="8" t="s">
        <v>1179</v>
      </c>
      <c r="N159" s="2" t="s">
        <v>289</v>
      </c>
      <c r="O159" s="2" t="s">
        <v>1180</v>
      </c>
      <c r="P159" s="2" t="s">
        <v>64</v>
      </c>
      <c r="Q159" s="2" t="s">
        <v>65</v>
      </c>
      <c r="R159" s="2" t="s">
        <v>65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2" t="s">
        <v>52</v>
      </c>
      <c r="AW159" s="2" t="s">
        <v>1181</v>
      </c>
      <c r="AX159" s="2" t="s">
        <v>52</v>
      </c>
      <c r="AY159" s="2" t="s">
        <v>52</v>
      </c>
    </row>
    <row r="160" spans="1:51" ht="30" customHeight="1" x14ac:dyDescent="0.3">
      <c r="A160" s="8" t="s">
        <v>1182</v>
      </c>
      <c r="B160" s="8" t="s">
        <v>1183</v>
      </c>
      <c r="C160" s="8" t="s">
        <v>80</v>
      </c>
      <c r="D160" s="9">
        <v>29.74</v>
      </c>
      <c r="E160" s="13">
        <f>일위대가목록!E136</f>
        <v>873</v>
      </c>
      <c r="F160" s="14">
        <f>TRUNC(E160*D160,1)</f>
        <v>25963</v>
      </c>
      <c r="G160" s="13">
        <f>일위대가목록!F136</f>
        <v>12594</v>
      </c>
      <c r="H160" s="14">
        <f>TRUNC(G160*D160,1)</f>
        <v>374545.5</v>
      </c>
      <c r="I160" s="13">
        <f>일위대가목록!G136</f>
        <v>0</v>
      </c>
      <c r="J160" s="14">
        <f>TRUNC(I160*D160,1)</f>
        <v>0</v>
      </c>
      <c r="K160" s="13">
        <f t="shared" si="29"/>
        <v>13467</v>
      </c>
      <c r="L160" s="14">
        <f t="shared" si="29"/>
        <v>400508.5</v>
      </c>
      <c r="M160" s="8" t="s">
        <v>1184</v>
      </c>
      <c r="N160" s="2" t="s">
        <v>289</v>
      </c>
      <c r="O160" s="2" t="s">
        <v>1185</v>
      </c>
      <c r="P160" s="2" t="s">
        <v>64</v>
      </c>
      <c r="Q160" s="2" t="s">
        <v>65</v>
      </c>
      <c r="R160" s="2" t="s">
        <v>65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2" t="s">
        <v>52</v>
      </c>
      <c r="AW160" s="2" t="s">
        <v>1186</v>
      </c>
      <c r="AX160" s="2" t="s">
        <v>52</v>
      </c>
      <c r="AY160" s="2" t="s">
        <v>52</v>
      </c>
    </row>
    <row r="161" spans="1:51" ht="30" customHeight="1" x14ac:dyDescent="0.3">
      <c r="A161" s="8" t="s">
        <v>904</v>
      </c>
      <c r="B161" s="8" t="s">
        <v>52</v>
      </c>
      <c r="C161" s="8" t="s">
        <v>52</v>
      </c>
      <c r="D161" s="9"/>
      <c r="E161" s="13"/>
      <c r="F161" s="14">
        <f>TRUNC(SUMIF(N158:N160, N157, F158:F160),0)</f>
        <v>248376</v>
      </c>
      <c r="G161" s="13"/>
      <c r="H161" s="14">
        <f>TRUNC(SUMIF(N158:N160, N157, H158:H160),0)</f>
        <v>618500</v>
      </c>
      <c r="I161" s="13"/>
      <c r="J161" s="14">
        <f>TRUNC(SUMIF(N158:N160, N157, J158:J160),0)</f>
        <v>4870</v>
      </c>
      <c r="K161" s="13"/>
      <c r="L161" s="14">
        <f>F161+H161+J161</f>
        <v>871746</v>
      </c>
      <c r="M161" s="8" t="s">
        <v>52</v>
      </c>
      <c r="N161" s="2" t="s">
        <v>99</v>
      </c>
      <c r="O161" s="2" t="s">
        <v>99</v>
      </c>
      <c r="P161" s="2" t="s">
        <v>52</v>
      </c>
      <c r="Q161" s="2" t="s">
        <v>52</v>
      </c>
      <c r="R161" s="2" t="s">
        <v>52</v>
      </c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2" t="s">
        <v>52</v>
      </c>
      <c r="AW161" s="2" t="s">
        <v>52</v>
      </c>
      <c r="AX161" s="2" t="s">
        <v>52</v>
      </c>
      <c r="AY161" s="2" t="s">
        <v>52</v>
      </c>
    </row>
    <row r="162" spans="1:51" ht="30" customHeight="1" x14ac:dyDescent="0.3">
      <c r="A162" s="9"/>
      <c r="B162" s="9"/>
      <c r="C162" s="9"/>
      <c r="D162" s="9"/>
      <c r="E162" s="13"/>
      <c r="F162" s="14"/>
      <c r="G162" s="13"/>
      <c r="H162" s="14"/>
      <c r="I162" s="13"/>
      <c r="J162" s="14"/>
      <c r="K162" s="13"/>
      <c r="L162" s="14"/>
      <c r="M162" s="9"/>
    </row>
    <row r="163" spans="1:51" ht="30" customHeight="1" x14ac:dyDescent="0.3">
      <c r="A163" s="36" t="s">
        <v>1187</v>
      </c>
      <c r="B163" s="36"/>
      <c r="C163" s="36"/>
      <c r="D163" s="36"/>
      <c r="E163" s="37"/>
      <c r="F163" s="38"/>
      <c r="G163" s="37"/>
      <c r="H163" s="38"/>
      <c r="I163" s="37"/>
      <c r="J163" s="38"/>
      <c r="K163" s="37"/>
      <c r="L163" s="38"/>
      <c r="M163" s="36"/>
      <c r="N163" s="1" t="s">
        <v>294</v>
      </c>
    </row>
    <row r="164" spans="1:51" ht="30" customHeight="1" x14ac:dyDescent="0.3">
      <c r="A164" s="8" t="s">
        <v>1172</v>
      </c>
      <c r="B164" s="8" t="s">
        <v>1173</v>
      </c>
      <c r="C164" s="8" t="s">
        <v>1174</v>
      </c>
      <c r="D164" s="9">
        <v>60.944400000000002</v>
      </c>
      <c r="E164" s="13">
        <f>단가대비표!O114</f>
        <v>1649</v>
      </c>
      <c r="F164" s="14">
        <f>TRUNC(E164*D164,1)</f>
        <v>100497.3</v>
      </c>
      <c r="G164" s="13">
        <f>단가대비표!P114</f>
        <v>0</v>
      </c>
      <c r="H164" s="14">
        <f>TRUNC(G164*D164,1)</f>
        <v>0</v>
      </c>
      <c r="I164" s="13">
        <f>단가대비표!V114</f>
        <v>0</v>
      </c>
      <c r="J164" s="14">
        <f>TRUNC(I164*D164,1)</f>
        <v>0</v>
      </c>
      <c r="K164" s="13">
        <f t="shared" ref="K164:L166" si="30">TRUNC(E164+G164+I164,1)</f>
        <v>1649</v>
      </c>
      <c r="L164" s="14">
        <f t="shared" si="30"/>
        <v>100497.3</v>
      </c>
      <c r="M164" s="8" t="s">
        <v>52</v>
      </c>
      <c r="N164" s="2" t="s">
        <v>294</v>
      </c>
      <c r="O164" s="2" t="s">
        <v>1175</v>
      </c>
      <c r="P164" s="2" t="s">
        <v>65</v>
      </c>
      <c r="Q164" s="2" t="s">
        <v>65</v>
      </c>
      <c r="R164" s="2" t="s">
        <v>64</v>
      </c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2" t="s">
        <v>52</v>
      </c>
      <c r="AW164" s="2" t="s">
        <v>1188</v>
      </c>
      <c r="AX164" s="2" t="s">
        <v>52</v>
      </c>
      <c r="AY164" s="2" t="s">
        <v>52</v>
      </c>
    </row>
    <row r="165" spans="1:51" ht="30" customHeight="1" x14ac:dyDescent="0.3">
      <c r="A165" s="8" t="s">
        <v>1177</v>
      </c>
      <c r="B165" s="8" t="s">
        <v>1178</v>
      </c>
      <c r="C165" s="8" t="s">
        <v>80</v>
      </c>
      <c r="D165" s="9">
        <v>7.6950000000000003</v>
      </c>
      <c r="E165" s="13">
        <f>일위대가목록!E135</f>
        <v>0</v>
      </c>
      <c r="F165" s="14">
        <f>TRUNC(E165*D165,1)</f>
        <v>0</v>
      </c>
      <c r="G165" s="13">
        <f>일위대가목록!F135</f>
        <v>14325</v>
      </c>
      <c r="H165" s="14">
        <f>TRUNC(G165*D165,1)</f>
        <v>110230.8</v>
      </c>
      <c r="I165" s="13">
        <f>일위대가목록!G135</f>
        <v>286</v>
      </c>
      <c r="J165" s="14">
        <f>TRUNC(I165*D165,1)</f>
        <v>2200.6999999999998</v>
      </c>
      <c r="K165" s="13">
        <f t="shared" si="30"/>
        <v>14611</v>
      </c>
      <c r="L165" s="14">
        <f t="shared" si="30"/>
        <v>112431.5</v>
      </c>
      <c r="M165" s="8" t="s">
        <v>1179</v>
      </c>
      <c r="N165" s="2" t="s">
        <v>294</v>
      </c>
      <c r="O165" s="2" t="s">
        <v>1180</v>
      </c>
      <c r="P165" s="2" t="s">
        <v>64</v>
      </c>
      <c r="Q165" s="2" t="s">
        <v>65</v>
      </c>
      <c r="R165" s="2" t="s">
        <v>65</v>
      </c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2" t="s">
        <v>52</v>
      </c>
      <c r="AW165" s="2" t="s">
        <v>1189</v>
      </c>
      <c r="AX165" s="2" t="s">
        <v>52</v>
      </c>
      <c r="AY165" s="2" t="s">
        <v>52</v>
      </c>
    </row>
    <row r="166" spans="1:51" ht="30" customHeight="1" x14ac:dyDescent="0.3">
      <c r="A166" s="8" t="s">
        <v>1182</v>
      </c>
      <c r="B166" s="8" t="s">
        <v>1183</v>
      </c>
      <c r="C166" s="8" t="s">
        <v>80</v>
      </c>
      <c r="D166" s="9">
        <v>13.41</v>
      </c>
      <c r="E166" s="13">
        <f>일위대가목록!E136</f>
        <v>873</v>
      </c>
      <c r="F166" s="14">
        <f>TRUNC(E166*D166,1)</f>
        <v>11706.9</v>
      </c>
      <c r="G166" s="13">
        <f>일위대가목록!F136</f>
        <v>12594</v>
      </c>
      <c r="H166" s="14">
        <f>TRUNC(G166*D166,1)</f>
        <v>168885.5</v>
      </c>
      <c r="I166" s="13">
        <f>일위대가목록!G136</f>
        <v>0</v>
      </c>
      <c r="J166" s="14">
        <f>TRUNC(I166*D166,1)</f>
        <v>0</v>
      </c>
      <c r="K166" s="13">
        <f t="shared" si="30"/>
        <v>13467</v>
      </c>
      <c r="L166" s="14">
        <f t="shared" si="30"/>
        <v>180592.4</v>
      </c>
      <c r="M166" s="8" t="s">
        <v>1184</v>
      </c>
      <c r="N166" s="2" t="s">
        <v>294</v>
      </c>
      <c r="O166" s="2" t="s">
        <v>1185</v>
      </c>
      <c r="P166" s="2" t="s">
        <v>64</v>
      </c>
      <c r="Q166" s="2" t="s">
        <v>65</v>
      </c>
      <c r="R166" s="2" t="s">
        <v>65</v>
      </c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2" t="s">
        <v>52</v>
      </c>
      <c r="AW166" s="2" t="s">
        <v>1190</v>
      </c>
      <c r="AX166" s="2" t="s">
        <v>52</v>
      </c>
      <c r="AY166" s="2" t="s">
        <v>52</v>
      </c>
    </row>
    <row r="167" spans="1:51" ht="30" customHeight="1" x14ac:dyDescent="0.3">
      <c r="A167" s="8" t="s">
        <v>904</v>
      </c>
      <c r="B167" s="8" t="s">
        <v>52</v>
      </c>
      <c r="C167" s="8" t="s">
        <v>52</v>
      </c>
      <c r="D167" s="9"/>
      <c r="E167" s="13"/>
      <c r="F167" s="14">
        <f>TRUNC(SUMIF(N164:N166, N163, F164:F166),0)</f>
        <v>112204</v>
      </c>
      <c r="G167" s="13"/>
      <c r="H167" s="14">
        <f>TRUNC(SUMIF(N164:N166, N163, H164:H166),0)</f>
        <v>279116</v>
      </c>
      <c r="I167" s="13"/>
      <c r="J167" s="14">
        <f>TRUNC(SUMIF(N164:N166, N163, J164:J166),0)</f>
        <v>2200</v>
      </c>
      <c r="K167" s="13"/>
      <c r="L167" s="14">
        <f>F167+H167+J167</f>
        <v>393520</v>
      </c>
      <c r="M167" s="8" t="s">
        <v>52</v>
      </c>
      <c r="N167" s="2" t="s">
        <v>99</v>
      </c>
      <c r="O167" s="2" t="s">
        <v>99</v>
      </c>
      <c r="P167" s="2" t="s">
        <v>52</v>
      </c>
      <c r="Q167" s="2" t="s">
        <v>52</v>
      </c>
      <c r="R167" s="2" t="s">
        <v>52</v>
      </c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2" t="s">
        <v>52</v>
      </c>
      <c r="AW167" s="2" t="s">
        <v>52</v>
      </c>
      <c r="AX167" s="2" t="s">
        <v>52</v>
      </c>
      <c r="AY167" s="2" t="s">
        <v>52</v>
      </c>
    </row>
    <row r="168" spans="1:51" ht="30" customHeight="1" x14ac:dyDescent="0.3">
      <c r="A168" s="9"/>
      <c r="B168" s="9"/>
      <c r="C168" s="9"/>
      <c r="D168" s="9"/>
      <c r="E168" s="13"/>
      <c r="F168" s="14"/>
      <c r="G168" s="13"/>
      <c r="H168" s="14"/>
      <c r="I168" s="13"/>
      <c r="J168" s="14"/>
      <c r="K168" s="13"/>
      <c r="L168" s="14"/>
      <c r="M168" s="9"/>
    </row>
    <row r="169" spans="1:51" ht="30" customHeight="1" x14ac:dyDescent="0.3">
      <c r="A169" s="36" t="s">
        <v>1191</v>
      </c>
      <c r="B169" s="36"/>
      <c r="C169" s="36"/>
      <c r="D169" s="36"/>
      <c r="E169" s="37"/>
      <c r="F169" s="38"/>
      <c r="G169" s="37"/>
      <c r="H169" s="38"/>
      <c r="I169" s="37"/>
      <c r="J169" s="38"/>
      <c r="K169" s="37"/>
      <c r="L169" s="38"/>
      <c r="M169" s="36"/>
      <c r="N169" s="1" t="s">
        <v>299</v>
      </c>
    </row>
    <row r="170" spans="1:51" ht="30" customHeight="1" x14ac:dyDescent="0.3">
      <c r="A170" s="8" t="s">
        <v>1192</v>
      </c>
      <c r="B170" s="8" t="s">
        <v>1193</v>
      </c>
      <c r="C170" s="8" t="s">
        <v>80</v>
      </c>
      <c r="D170" s="9">
        <v>1.05</v>
      </c>
      <c r="E170" s="13">
        <f>단가대비표!O139</f>
        <v>10000</v>
      </c>
      <c r="F170" s="14">
        <f>TRUNC(E170*D170,1)</f>
        <v>10500</v>
      </c>
      <c r="G170" s="13">
        <f>단가대비표!P139</f>
        <v>0</v>
      </c>
      <c r="H170" s="14">
        <f>TRUNC(G170*D170,1)</f>
        <v>0</v>
      </c>
      <c r="I170" s="13">
        <f>단가대비표!V139</f>
        <v>0</v>
      </c>
      <c r="J170" s="14">
        <f>TRUNC(I170*D170,1)</f>
        <v>0</v>
      </c>
      <c r="K170" s="13">
        <f>TRUNC(E170+G170+I170,1)</f>
        <v>10000</v>
      </c>
      <c r="L170" s="14">
        <f>TRUNC(F170+H170+J170,1)</f>
        <v>10500</v>
      </c>
      <c r="M170" s="8" t="s">
        <v>52</v>
      </c>
      <c r="N170" s="2" t="s">
        <v>299</v>
      </c>
      <c r="O170" s="2" t="s">
        <v>1194</v>
      </c>
      <c r="P170" s="2" t="s">
        <v>65</v>
      </c>
      <c r="Q170" s="2" t="s">
        <v>65</v>
      </c>
      <c r="R170" s="2" t="s">
        <v>64</v>
      </c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2" t="s">
        <v>52</v>
      </c>
      <c r="AW170" s="2" t="s">
        <v>1195</v>
      </c>
      <c r="AX170" s="2" t="s">
        <v>52</v>
      </c>
      <c r="AY170" s="2" t="s">
        <v>52</v>
      </c>
    </row>
    <row r="171" spans="1:51" ht="30" customHeight="1" x14ac:dyDescent="0.3">
      <c r="A171" s="8" t="s">
        <v>1196</v>
      </c>
      <c r="B171" s="8" t="s">
        <v>1197</v>
      </c>
      <c r="C171" s="8" t="s">
        <v>80</v>
      </c>
      <c r="D171" s="9">
        <v>1</v>
      </c>
      <c r="E171" s="13">
        <f>일위대가목록!E139</f>
        <v>50</v>
      </c>
      <c r="F171" s="14">
        <f>TRUNC(E171*D171,1)</f>
        <v>50</v>
      </c>
      <c r="G171" s="13">
        <f>일위대가목록!F139</f>
        <v>13753</v>
      </c>
      <c r="H171" s="14">
        <f>TRUNC(G171*D171,1)</f>
        <v>13753</v>
      </c>
      <c r="I171" s="13">
        <f>일위대가목록!G139</f>
        <v>0</v>
      </c>
      <c r="J171" s="14">
        <f>TRUNC(I171*D171,1)</f>
        <v>0</v>
      </c>
      <c r="K171" s="13">
        <f>TRUNC(E171+G171+I171,1)</f>
        <v>13803</v>
      </c>
      <c r="L171" s="14">
        <f>TRUNC(F171+H171+J171,1)</f>
        <v>13803</v>
      </c>
      <c r="M171" s="8" t="s">
        <v>1198</v>
      </c>
      <c r="N171" s="2" t="s">
        <v>299</v>
      </c>
      <c r="O171" s="2" t="s">
        <v>1199</v>
      </c>
      <c r="P171" s="2" t="s">
        <v>64</v>
      </c>
      <c r="Q171" s="2" t="s">
        <v>65</v>
      </c>
      <c r="R171" s="2" t="s">
        <v>65</v>
      </c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2" t="s">
        <v>52</v>
      </c>
      <c r="AW171" s="2" t="s">
        <v>1200</v>
      </c>
      <c r="AX171" s="2" t="s">
        <v>52</v>
      </c>
      <c r="AY171" s="2" t="s">
        <v>52</v>
      </c>
    </row>
    <row r="172" spans="1:51" ht="30" customHeight="1" x14ac:dyDescent="0.3">
      <c r="A172" s="8" t="s">
        <v>904</v>
      </c>
      <c r="B172" s="8" t="s">
        <v>52</v>
      </c>
      <c r="C172" s="8" t="s">
        <v>52</v>
      </c>
      <c r="D172" s="9"/>
      <c r="E172" s="13"/>
      <c r="F172" s="14">
        <f>TRUNC(SUMIF(N170:N171, N169, F170:F171),0)</f>
        <v>10550</v>
      </c>
      <c r="G172" s="13"/>
      <c r="H172" s="14">
        <f>TRUNC(SUMIF(N170:N171, N169, H170:H171),0)</f>
        <v>13753</v>
      </c>
      <c r="I172" s="13"/>
      <c r="J172" s="14">
        <f>TRUNC(SUMIF(N170:N171, N169, J170:J171),0)</f>
        <v>0</v>
      </c>
      <c r="K172" s="13"/>
      <c r="L172" s="14">
        <f>F172+H172+J172</f>
        <v>24303</v>
      </c>
      <c r="M172" s="8" t="s">
        <v>52</v>
      </c>
      <c r="N172" s="2" t="s">
        <v>99</v>
      </c>
      <c r="O172" s="2" t="s">
        <v>99</v>
      </c>
      <c r="P172" s="2" t="s">
        <v>52</v>
      </c>
      <c r="Q172" s="2" t="s">
        <v>52</v>
      </c>
      <c r="R172" s="2" t="s">
        <v>52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2" t="s">
        <v>52</v>
      </c>
      <c r="AW172" s="2" t="s">
        <v>52</v>
      </c>
      <c r="AX172" s="2" t="s">
        <v>52</v>
      </c>
      <c r="AY172" s="2" t="s">
        <v>52</v>
      </c>
    </row>
    <row r="173" spans="1:51" ht="30" customHeight="1" x14ac:dyDescent="0.3">
      <c r="A173" s="9"/>
      <c r="B173" s="9"/>
      <c r="C173" s="9"/>
      <c r="D173" s="9"/>
      <c r="E173" s="13"/>
      <c r="F173" s="14"/>
      <c r="G173" s="13"/>
      <c r="H173" s="14"/>
      <c r="I173" s="13"/>
      <c r="J173" s="14"/>
      <c r="K173" s="13"/>
      <c r="L173" s="14"/>
      <c r="M173" s="9"/>
    </row>
    <row r="174" spans="1:51" ht="30" customHeight="1" x14ac:dyDescent="0.3">
      <c r="A174" s="36" t="s">
        <v>1201</v>
      </c>
      <c r="B174" s="36"/>
      <c r="C174" s="36"/>
      <c r="D174" s="36"/>
      <c r="E174" s="37"/>
      <c r="F174" s="38"/>
      <c r="G174" s="37"/>
      <c r="H174" s="38"/>
      <c r="I174" s="37"/>
      <c r="J174" s="38"/>
      <c r="K174" s="37"/>
      <c r="L174" s="38"/>
      <c r="M174" s="36"/>
      <c r="N174" s="1" t="s">
        <v>304</v>
      </c>
    </row>
    <row r="175" spans="1:51" ht="30" customHeight="1" x14ac:dyDescent="0.3">
      <c r="A175" s="8" t="s">
        <v>1202</v>
      </c>
      <c r="B175" s="8" t="s">
        <v>1160</v>
      </c>
      <c r="C175" s="8" t="s">
        <v>80</v>
      </c>
      <c r="D175" s="9">
        <v>1.05</v>
      </c>
      <c r="E175" s="13">
        <f>단가대비표!O39</f>
        <v>99759</v>
      </c>
      <c r="F175" s="14">
        <f>TRUNC(E175*D175,1)</f>
        <v>104746.9</v>
      </c>
      <c r="G175" s="13">
        <f>단가대비표!P39</f>
        <v>0</v>
      </c>
      <c r="H175" s="14">
        <f>TRUNC(G175*D175,1)</f>
        <v>0</v>
      </c>
      <c r="I175" s="13">
        <f>단가대비표!V39</f>
        <v>0</v>
      </c>
      <c r="J175" s="14">
        <f>TRUNC(I175*D175,1)</f>
        <v>0</v>
      </c>
      <c r="K175" s="13">
        <f t="shared" ref="K175:L177" si="31">TRUNC(E175+G175+I175,1)</f>
        <v>99759</v>
      </c>
      <c r="L175" s="14">
        <f t="shared" si="31"/>
        <v>104746.9</v>
      </c>
      <c r="M175" s="8" t="s">
        <v>52</v>
      </c>
      <c r="N175" s="2" t="s">
        <v>304</v>
      </c>
      <c r="O175" s="2" t="s">
        <v>1203</v>
      </c>
      <c r="P175" s="2" t="s">
        <v>65</v>
      </c>
      <c r="Q175" s="2" t="s">
        <v>65</v>
      </c>
      <c r="R175" s="2" t="s">
        <v>64</v>
      </c>
      <c r="S175" s="3"/>
      <c r="T175" s="3"/>
      <c r="U175" s="3"/>
      <c r="V175" s="3">
        <v>1</v>
      </c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2" t="s">
        <v>52</v>
      </c>
      <c r="AW175" s="2" t="s">
        <v>1204</v>
      </c>
      <c r="AX175" s="2" t="s">
        <v>52</v>
      </c>
      <c r="AY175" s="2" t="s">
        <v>52</v>
      </c>
    </row>
    <row r="176" spans="1:51" ht="30" customHeight="1" x14ac:dyDescent="0.3">
      <c r="A176" s="8" t="s">
        <v>1137</v>
      </c>
      <c r="B176" s="8" t="s">
        <v>1138</v>
      </c>
      <c r="C176" s="8" t="s">
        <v>623</v>
      </c>
      <c r="D176" s="9">
        <v>1</v>
      </c>
      <c r="E176" s="13">
        <f>TRUNC(SUMIF(V175:V177, RIGHTB(O176, 1), F175:F177)*U176, 2)</f>
        <v>5237.34</v>
      </c>
      <c r="F176" s="14">
        <f>TRUNC(E176*D176,1)</f>
        <v>5237.3</v>
      </c>
      <c r="G176" s="13">
        <v>0</v>
      </c>
      <c r="H176" s="14">
        <f>TRUNC(G176*D176,1)</f>
        <v>0</v>
      </c>
      <c r="I176" s="13">
        <v>0</v>
      </c>
      <c r="J176" s="14">
        <f>TRUNC(I176*D176,1)</f>
        <v>0</v>
      </c>
      <c r="K176" s="13">
        <f t="shared" si="31"/>
        <v>5237.3</v>
      </c>
      <c r="L176" s="14">
        <f t="shared" si="31"/>
        <v>5237.3</v>
      </c>
      <c r="M176" s="8" t="s">
        <v>52</v>
      </c>
      <c r="N176" s="2" t="s">
        <v>304</v>
      </c>
      <c r="O176" s="2" t="s">
        <v>806</v>
      </c>
      <c r="P176" s="2" t="s">
        <v>65</v>
      </c>
      <c r="Q176" s="2" t="s">
        <v>65</v>
      </c>
      <c r="R176" s="2" t="s">
        <v>65</v>
      </c>
      <c r="S176" s="3">
        <v>0</v>
      </c>
      <c r="T176" s="3">
        <v>0</v>
      </c>
      <c r="U176" s="3">
        <v>0.05</v>
      </c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2" t="s">
        <v>52</v>
      </c>
      <c r="AW176" s="2" t="s">
        <v>1205</v>
      </c>
      <c r="AX176" s="2" t="s">
        <v>52</v>
      </c>
      <c r="AY176" s="2" t="s">
        <v>52</v>
      </c>
    </row>
    <row r="177" spans="1:51" ht="30" customHeight="1" x14ac:dyDescent="0.3">
      <c r="A177" s="8" t="s">
        <v>915</v>
      </c>
      <c r="B177" s="8" t="s">
        <v>911</v>
      </c>
      <c r="C177" s="8" t="s">
        <v>912</v>
      </c>
      <c r="D177" s="9">
        <v>0.1</v>
      </c>
      <c r="E177" s="13">
        <f>단가대비표!O187</f>
        <v>0</v>
      </c>
      <c r="F177" s="14">
        <f>TRUNC(E177*D177,1)</f>
        <v>0</v>
      </c>
      <c r="G177" s="13">
        <f>단가대비표!P187</f>
        <v>141096</v>
      </c>
      <c r="H177" s="14">
        <f>TRUNC(G177*D177,1)</f>
        <v>14109.6</v>
      </c>
      <c r="I177" s="13">
        <f>단가대비표!V187</f>
        <v>0</v>
      </c>
      <c r="J177" s="14">
        <f>TRUNC(I177*D177,1)</f>
        <v>0</v>
      </c>
      <c r="K177" s="13">
        <f t="shared" si="31"/>
        <v>141096</v>
      </c>
      <c r="L177" s="14">
        <f t="shared" si="31"/>
        <v>14109.6</v>
      </c>
      <c r="M177" s="8" t="s">
        <v>52</v>
      </c>
      <c r="N177" s="2" t="s">
        <v>304</v>
      </c>
      <c r="O177" s="2" t="s">
        <v>916</v>
      </c>
      <c r="P177" s="2" t="s">
        <v>65</v>
      </c>
      <c r="Q177" s="2" t="s">
        <v>65</v>
      </c>
      <c r="R177" s="2" t="s">
        <v>64</v>
      </c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2" t="s">
        <v>52</v>
      </c>
      <c r="AW177" s="2" t="s">
        <v>1206</v>
      </c>
      <c r="AX177" s="2" t="s">
        <v>52</v>
      </c>
      <c r="AY177" s="2" t="s">
        <v>52</v>
      </c>
    </row>
    <row r="178" spans="1:51" ht="30" customHeight="1" x14ac:dyDescent="0.3">
      <c r="A178" s="8" t="s">
        <v>904</v>
      </c>
      <c r="B178" s="8" t="s">
        <v>52</v>
      </c>
      <c r="C178" s="8" t="s">
        <v>52</v>
      </c>
      <c r="D178" s="9"/>
      <c r="E178" s="13"/>
      <c r="F178" s="14">
        <f>TRUNC(SUMIF(N175:N177, N174, F175:F177),0)</f>
        <v>109984</v>
      </c>
      <c r="G178" s="13"/>
      <c r="H178" s="14">
        <f>TRUNC(SUMIF(N175:N177, N174, H175:H177),0)</f>
        <v>14109</v>
      </c>
      <c r="I178" s="13"/>
      <c r="J178" s="14">
        <f>TRUNC(SUMIF(N175:N177, N174, J175:J177),0)</f>
        <v>0</v>
      </c>
      <c r="K178" s="13"/>
      <c r="L178" s="14">
        <f>F178+H178+J178</f>
        <v>124093</v>
      </c>
      <c r="M178" s="8" t="s">
        <v>52</v>
      </c>
      <c r="N178" s="2" t="s">
        <v>99</v>
      </c>
      <c r="O178" s="2" t="s">
        <v>99</v>
      </c>
      <c r="P178" s="2" t="s">
        <v>52</v>
      </c>
      <c r="Q178" s="2" t="s">
        <v>52</v>
      </c>
      <c r="R178" s="2" t="s">
        <v>52</v>
      </c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2" t="s">
        <v>52</v>
      </c>
      <c r="AW178" s="2" t="s">
        <v>52</v>
      </c>
      <c r="AX178" s="2" t="s">
        <v>52</v>
      </c>
      <c r="AY178" s="2" t="s">
        <v>52</v>
      </c>
    </row>
    <row r="179" spans="1:51" ht="30" customHeight="1" x14ac:dyDescent="0.3">
      <c r="A179" s="9"/>
      <c r="B179" s="9"/>
      <c r="C179" s="9"/>
      <c r="D179" s="9"/>
      <c r="E179" s="13"/>
      <c r="F179" s="14"/>
      <c r="G179" s="13"/>
      <c r="H179" s="14"/>
      <c r="I179" s="13"/>
      <c r="J179" s="14"/>
      <c r="K179" s="13"/>
      <c r="L179" s="14"/>
      <c r="M179" s="9"/>
    </row>
    <row r="180" spans="1:51" ht="30" customHeight="1" x14ac:dyDescent="0.3">
      <c r="A180" s="36" t="s">
        <v>1207</v>
      </c>
      <c r="B180" s="36"/>
      <c r="C180" s="36"/>
      <c r="D180" s="36"/>
      <c r="E180" s="37"/>
      <c r="F180" s="38"/>
      <c r="G180" s="37"/>
      <c r="H180" s="38"/>
      <c r="I180" s="37"/>
      <c r="J180" s="38"/>
      <c r="K180" s="37"/>
      <c r="L180" s="38"/>
      <c r="M180" s="36"/>
      <c r="N180" s="1" t="s">
        <v>309</v>
      </c>
    </row>
    <row r="181" spans="1:51" ht="30" customHeight="1" x14ac:dyDescent="0.3">
      <c r="A181" s="8" t="s">
        <v>906</v>
      </c>
      <c r="B181" s="8" t="s">
        <v>1208</v>
      </c>
      <c r="C181" s="8" t="s">
        <v>1174</v>
      </c>
      <c r="D181" s="9">
        <v>1.3365</v>
      </c>
      <c r="E181" s="13">
        <f>단가대비표!O116</f>
        <v>4321</v>
      </c>
      <c r="F181" s="14">
        <f>TRUNC(E181*D181,1)</f>
        <v>5775</v>
      </c>
      <c r="G181" s="13">
        <f>단가대비표!P116</f>
        <v>0</v>
      </c>
      <c r="H181" s="14">
        <f>TRUNC(G181*D181,1)</f>
        <v>0</v>
      </c>
      <c r="I181" s="13">
        <f>단가대비표!V116</f>
        <v>0</v>
      </c>
      <c r="J181" s="14">
        <f>TRUNC(I181*D181,1)</f>
        <v>0</v>
      </c>
      <c r="K181" s="13">
        <f t="shared" ref="K181:L184" si="32">TRUNC(E181+G181+I181,1)</f>
        <v>4321</v>
      </c>
      <c r="L181" s="14">
        <f t="shared" si="32"/>
        <v>5775</v>
      </c>
      <c r="M181" s="8" t="s">
        <v>52</v>
      </c>
      <c r="N181" s="2" t="s">
        <v>309</v>
      </c>
      <c r="O181" s="2" t="s">
        <v>1209</v>
      </c>
      <c r="P181" s="2" t="s">
        <v>65</v>
      </c>
      <c r="Q181" s="2" t="s">
        <v>65</v>
      </c>
      <c r="R181" s="2" t="s">
        <v>64</v>
      </c>
      <c r="S181" s="3"/>
      <c r="T181" s="3"/>
      <c r="U181" s="3"/>
      <c r="V181" s="3">
        <v>1</v>
      </c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2" t="s">
        <v>52</v>
      </c>
      <c r="AW181" s="2" t="s">
        <v>1210</v>
      </c>
      <c r="AX181" s="2" t="s">
        <v>52</v>
      </c>
      <c r="AY181" s="2" t="s">
        <v>52</v>
      </c>
    </row>
    <row r="182" spans="1:51" ht="30" customHeight="1" x14ac:dyDescent="0.3">
      <c r="A182" s="8" t="s">
        <v>1137</v>
      </c>
      <c r="B182" s="8" t="s">
        <v>1138</v>
      </c>
      <c r="C182" s="8" t="s">
        <v>623</v>
      </c>
      <c r="D182" s="9">
        <v>1</v>
      </c>
      <c r="E182" s="13">
        <f>TRUNC(SUMIF(V181:V184, RIGHTB(O182, 1), F181:F184)*U182, 2)</f>
        <v>288.75</v>
      </c>
      <c r="F182" s="14">
        <f>TRUNC(E182*D182,1)</f>
        <v>288.7</v>
      </c>
      <c r="G182" s="13">
        <v>0</v>
      </c>
      <c r="H182" s="14">
        <f>TRUNC(G182*D182,1)</f>
        <v>0</v>
      </c>
      <c r="I182" s="13">
        <v>0</v>
      </c>
      <c r="J182" s="14">
        <f>TRUNC(I182*D182,1)</f>
        <v>0</v>
      </c>
      <c r="K182" s="13">
        <f t="shared" si="32"/>
        <v>288.7</v>
      </c>
      <c r="L182" s="14">
        <f t="shared" si="32"/>
        <v>288.7</v>
      </c>
      <c r="M182" s="8" t="s">
        <v>52</v>
      </c>
      <c r="N182" s="2" t="s">
        <v>309</v>
      </c>
      <c r="O182" s="2" t="s">
        <v>806</v>
      </c>
      <c r="P182" s="2" t="s">
        <v>65</v>
      </c>
      <c r="Q182" s="2" t="s">
        <v>65</v>
      </c>
      <c r="R182" s="2" t="s">
        <v>65</v>
      </c>
      <c r="S182" s="3">
        <v>0</v>
      </c>
      <c r="T182" s="3">
        <v>0</v>
      </c>
      <c r="U182" s="3">
        <v>0.05</v>
      </c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2" t="s">
        <v>52</v>
      </c>
      <c r="AW182" s="2" t="s">
        <v>1211</v>
      </c>
      <c r="AX182" s="2" t="s">
        <v>52</v>
      </c>
      <c r="AY182" s="2" t="s">
        <v>52</v>
      </c>
    </row>
    <row r="183" spans="1:51" ht="30" customHeight="1" x14ac:dyDescent="0.3">
      <c r="A183" s="8" t="s">
        <v>1182</v>
      </c>
      <c r="B183" s="8" t="s">
        <v>1183</v>
      </c>
      <c r="C183" s="8" t="s">
        <v>80</v>
      </c>
      <c r="D183" s="9">
        <v>0.13500000000000001</v>
      </c>
      <c r="E183" s="13">
        <f>일위대가목록!E136</f>
        <v>873</v>
      </c>
      <c r="F183" s="14">
        <f>TRUNC(E183*D183,1)</f>
        <v>117.8</v>
      </c>
      <c r="G183" s="13">
        <f>일위대가목록!F136</f>
        <v>12594</v>
      </c>
      <c r="H183" s="14">
        <f>TRUNC(G183*D183,1)</f>
        <v>1700.1</v>
      </c>
      <c r="I183" s="13">
        <f>일위대가목록!G136</f>
        <v>0</v>
      </c>
      <c r="J183" s="14">
        <f>TRUNC(I183*D183,1)</f>
        <v>0</v>
      </c>
      <c r="K183" s="13">
        <f t="shared" si="32"/>
        <v>13467</v>
      </c>
      <c r="L183" s="14">
        <f t="shared" si="32"/>
        <v>1817.9</v>
      </c>
      <c r="M183" s="8" t="s">
        <v>1184</v>
      </c>
      <c r="N183" s="2" t="s">
        <v>309</v>
      </c>
      <c r="O183" s="2" t="s">
        <v>1185</v>
      </c>
      <c r="P183" s="2" t="s">
        <v>64</v>
      </c>
      <c r="Q183" s="2" t="s">
        <v>65</v>
      </c>
      <c r="R183" s="2" t="s">
        <v>65</v>
      </c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2" t="s">
        <v>52</v>
      </c>
      <c r="AW183" s="2" t="s">
        <v>1212</v>
      </c>
      <c r="AX183" s="2" t="s">
        <v>52</v>
      </c>
      <c r="AY183" s="2" t="s">
        <v>52</v>
      </c>
    </row>
    <row r="184" spans="1:51" ht="30" customHeight="1" x14ac:dyDescent="0.3">
      <c r="A184" s="8" t="s">
        <v>1213</v>
      </c>
      <c r="B184" s="8" t="s">
        <v>52</v>
      </c>
      <c r="C184" s="8" t="s">
        <v>196</v>
      </c>
      <c r="D184" s="9">
        <v>1</v>
      </c>
      <c r="E184" s="13">
        <f>일위대가목록!E140</f>
        <v>0</v>
      </c>
      <c r="F184" s="14">
        <f>TRUNC(E184*D184,1)</f>
        <v>0</v>
      </c>
      <c r="G184" s="13">
        <f>일위대가목록!F140</f>
        <v>7218</v>
      </c>
      <c r="H184" s="14">
        <f>TRUNC(G184*D184,1)</f>
        <v>7218</v>
      </c>
      <c r="I184" s="13">
        <f>일위대가목록!G140</f>
        <v>288</v>
      </c>
      <c r="J184" s="14">
        <f>TRUNC(I184*D184,1)</f>
        <v>288</v>
      </c>
      <c r="K184" s="13">
        <f t="shared" si="32"/>
        <v>7506</v>
      </c>
      <c r="L184" s="14">
        <f t="shared" si="32"/>
        <v>7506</v>
      </c>
      <c r="M184" s="8" t="s">
        <v>1214</v>
      </c>
      <c r="N184" s="2" t="s">
        <v>309</v>
      </c>
      <c r="O184" s="2" t="s">
        <v>1215</v>
      </c>
      <c r="P184" s="2" t="s">
        <v>64</v>
      </c>
      <c r="Q184" s="2" t="s">
        <v>65</v>
      </c>
      <c r="R184" s="2" t="s">
        <v>65</v>
      </c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2" t="s">
        <v>52</v>
      </c>
      <c r="AW184" s="2" t="s">
        <v>1216</v>
      </c>
      <c r="AX184" s="2" t="s">
        <v>52</v>
      </c>
      <c r="AY184" s="2" t="s">
        <v>52</v>
      </c>
    </row>
    <row r="185" spans="1:51" ht="30" customHeight="1" x14ac:dyDescent="0.3">
      <c r="A185" s="8" t="s">
        <v>904</v>
      </c>
      <c r="B185" s="8" t="s">
        <v>52</v>
      </c>
      <c r="C185" s="8" t="s">
        <v>52</v>
      </c>
      <c r="D185" s="9"/>
      <c r="E185" s="13"/>
      <c r="F185" s="14">
        <f>TRUNC(SUMIF(N181:N184, N180, F181:F184),0)</f>
        <v>6181</v>
      </c>
      <c r="G185" s="13"/>
      <c r="H185" s="14">
        <f>TRUNC(SUMIF(N181:N184, N180, H181:H184),0)</f>
        <v>8918</v>
      </c>
      <c r="I185" s="13"/>
      <c r="J185" s="14">
        <f>TRUNC(SUMIF(N181:N184, N180, J181:J184),0)</f>
        <v>288</v>
      </c>
      <c r="K185" s="13"/>
      <c r="L185" s="14">
        <f>F185+H185+J185</f>
        <v>15387</v>
      </c>
      <c r="M185" s="8" t="s">
        <v>52</v>
      </c>
      <c r="N185" s="2" t="s">
        <v>99</v>
      </c>
      <c r="O185" s="2" t="s">
        <v>99</v>
      </c>
      <c r="P185" s="2" t="s">
        <v>52</v>
      </c>
      <c r="Q185" s="2" t="s">
        <v>52</v>
      </c>
      <c r="R185" s="2" t="s">
        <v>52</v>
      </c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2" t="s">
        <v>52</v>
      </c>
      <c r="AW185" s="2" t="s">
        <v>52</v>
      </c>
      <c r="AX185" s="2" t="s">
        <v>52</v>
      </c>
      <c r="AY185" s="2" t="s">
        <v>52</v>
      </c>
    </row>
    <row r="186" spans="1:51" ht="30" customHeight="1" x14ac:dyDescent="0.3">
      <c r="A186" s="9"/>
      <c r="B186" s="9"/>
      <c r="C186" s="9"/>
      <c r="D186" s="9"/>
      <c r="E186" s="13"/>
      <c r="F186" s="14"/>
      <c r="G186" s="13"/>
      <c r="H186" s="14"/>
      <c r="I186" s="13"/>
      <c r="J186" s="14"/>
      <c r="K186" s="13"/>
      <c r="L186" s="14"/>
      <c r="M186" s="9"/>
    </row>
    <row r="187" spans="1:51" ht="30" customHeight="1" x14ac:dyDescent="0.3">
      <c r="A187" s="36" t="s">
        <v>1217</v>
      </c>
      <c r="B187" s="36"/>
      <c r="C187" s="36"/>
      <c r="D187" s="36"/>
      <c r="E187" s="37"/>
      <c r="F187" s="38"/>
      <c r="G187" s="37"/>
      <c r="H187" s="38"/>
      <c r="I187" s="37"/>
      <c r="J187" s="38"/>
      <c r="K187" s="37"/>
      <c r="L187" s="38"/>
      <c r="M187" s="36"/>
      <c r="N187" s="1" t="s">
        <v>313</v>
      </c>
    </row>
    <row r="188" spans="1:51" ht="30" customHeight="1" x14ac:dyDescent="0.3">
      <c r="A188" s="8" t="s">
        <v>1218</v>
      </c>
      <c r="B188" s="8" t="s">
        <v>1219</v>
      </c>
      <c r="C188" s="8" t="s">
        <v>80</v>
      </c>
      <c r="D188" s="9">
        <v>6.4799999999999996E-2</v>
      </c>
      <c r="E188" s="13">
        <f>단가대비표!O97</f>
        <v>14898</v>
      </c>
      <c r="F188" s="14">
        <f>TRUNC(E188*D188,1)</f>
        <v>965.3</v>
      </c>
      <c r="G188" s="13">
        <f>단가대비표!P97</f>
        <v>0</v>
      </c>
      <c r="H188" s="14">
        <f>TRUNC(G188*D188,1)</f>
        <v>0</v>
      </c>
      <c r="I188" s="13">
        <f>단가대비표!V97</f>
        <v>0</v>
      </c>
      <c r="J188" s="14">
        <f>TRUNC(I188*D188,1)</f>
        <v>0</v>
      </c>
      <c r="K188" s="13">
        <f t="shared" ref="K188:L191" si="33">TRUNC(E188+G188+I188,1)</f>
        <v>14898</v>
      </c>
      <c r="L188" s="14">
        <f t="shared" si="33"/>
        <v>965.3</v>
      </c>
      <c r="M188" s="8" t="s">
        <v>52</v>
      </c>
      <c r="N188" s="2" t="s">
        <v>313</v>
      </c>
      <c r="O188" s="2" t="s">
        <v>1220</v>
      </c>
      <c r="P188" s="2" t="s">
        <v>65</v>
      </c>
      <c r="Q188" s="2" t="s">
        <v>65</v>
      </c>
      <c r="R188" s="2" t="s">
        <v>64</v>
      </c>
      <c r="S188" s="3"/>
      <c r="T188" s="3"/>
      <c r="U188" s="3"/>
      <c r="V188" s="3">
        <v>1</v>
      </c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2" t="s">
        <v>52</v>
      </c>
      <c r="AW188" s="2" t="s">
        <v>1221</v>
      </c>
      <c r="AX188" s="2" t="s">
        <v>52</v>
      </c>
      <c r="AY188" s="2" t="s">
        <v>52</v>
      </c>
    </row>
    <row r="189" spans="1:51" ht="30" customHeight="1" x14ac:dyDescent="0.3">
      <c r="A189" s="8" t="s">
        <v>1137</v>
      </c>
      <c r="B189" s="8" t="s">
        <v>1138</v>
      </c>
      <c r="C189" s="8" t="s">
        <v>623</v>
      </c>
      <c r="D189" s="9">
        <v>1</v>
      </c>
      <c r="E189" s="13">
        <f>TRUNC(SUMIF(V188:V191, RIGHTB(O189, 1), F188:F191)*U189, 2)</f>
        <v>48.26</v>
      </c>
      <c r="F189" s="14">
        <f>TRUNC(E189*D189,1)</f>
        <v>48.2</v>
      </c>
      <c r="G189" s="13">
        <v>0</v>
      </c>
      <c r="H189" s="14">
        <f>TRUNC(G189*D189,1)</f>
        <v>0</v>
      </c>
      <c r="I189" s="13">
        <v>0</v>
      </c>
      <c r="J189" s="14">
        <f>TRUNC(I189*D189,1)</f>
        <v>0</v>
      </c>
      <c r="K189" s="13">
        <f t="shared" si="33"/>
        <v>48.2</v>
      </c>
      <c r="L189" s="14">
        <f t="shared" si="33"/>
        <v>48.2</v>
      </c>
      <c r="M189" s="8" t="s">
        <v>52</v>
      </c>
      <c r="N189" s="2" t="s">
        <v>313</v>
      </c>
      <c r="O189" s="2" t="s">
        <v>806</v>
      </c>
      <c r="P189" s="2" t="s">
        <v>65</v>
      </c>
      <c r="Q189" s="2" t="s">
        <v>65</v>
      </c>
      <c r="R189" s="2" t="s">
        <v>65</v>
      </c>
      <c r="S189" s="3">
        <v>0</v>
      </c>
      <c r="T189" s="3">
        <v>0</v>
      </c>
      <c r="U189" s="3">
        <v>0.05</v>
      </c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2" t="s">
        <v>52</v>
      </c>
      <c r="AW189" s="2" t="s">
        <v>1222</v>
      </c>
      <c r="AX189" s="2" t="s">
        <v>52</v>
      </c>
      <c r="AY189" s="2" t="s">
        <v>52</v>
      </c>
    </row>
    <row r="190" spans="1:51" ht="30" customHeight="1" x14ac:dyDescent="0.3">
      <c r="A190" s="8" t="s">
        <v>1213</v>
      </c>
      <c r="B190" s="8" t="s">
        <v>52</v>
      </c>
      <c r="C190" s="8" t="s">
        <v>196</v>
      </c>
      <c r="D190" s="9">
        <v>1</v>
      </c>
      <c r="E190" s="13">
        <f>일위대가목록!E140</f>
        <v>0</v>
      </c>
      <c r="F190" s="14">
        <f>TRUNC(E190*D190,1)</f>
        <v>0</v>
      </c>
      <c r="G190" s="13">
        <f>일위대가목록!F140</f>
        <v>7218</v>
      </c>
      <c r="H190" s="14">
        <f>TRUNC(G190*D190,1)</f>
        <v>7218</v>
      </c>
      <c r="I190" s="13">
        <f>일위대가목록!G140</f>
        <v>288</v>
      </c>
      <c r="J190" s="14">
        <f>TRUNC(I190*D190,1)</f>
        <v>288</v>
      </c>
      <c r="K190" s="13">
        <f t="shared" si="33"/>
        <v>7506</v>
      </c>
      <c r="L190" s="14">
        <f t="shared" si="33"/>
        <v>7506</v>
      </c>
      <c r="M190" s="8" t="s">
        <v>1214</v>
      </c>
      <c r="N190" s="2" t="s">
        <v>313</v>
      </c>
      <c r="O190" s="2" t="s">
        <v>1215</v>
      </c>
      <c r="P190" s="2" t="s">
        <v>64</v>
      </c>
      <c r="Q190" s="2" t="s">
        <v>65</v>
      </c>
      <c r="R190" s="2" t="s">
        <v>65</v>
      </c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2" t="s">
        <v>52</v>
      </c>
      <c r="AW190" s="2" t="s">
        <v>1223</v>
      </c>
      <c r="AX190" s="2" t="s">
        <v>52</v>
      </c>
      <c r="AY190" s="2" t="s">
        <v>52</v>
      </c>
    </row>
    <row r="191" spans="1:51" ht="30" customHeight="1" x14ac:dyDescent="0.3">
      <c r="A191" s="8" t="s">
        <v>1224</v>
      </c>
      <c r="B191" s="8" t="s">
        <v>1225</v>
      </c>
      <c r="C191" s="8" t="s">
        <v>80</v>
      </c>
      <c r="D191" s="9">
        <v>0.09</v>
      </c>
      <c r="E191" s="13">
        <f>단가대비표!O55</f>
        <v>30000</v>
      </c>
      <c r="F191" s="14">
        <f>TRUNC(E191*D191,1)</f>
        <v>2700</v>
      </c>
      <c r="G191" s="13">
        <f>단가대비표!P55</f>
        <v>0</v>
      </c>
      <c r="H191" s="14">
        <f>TRUNC(G191*D191,1)</f>
        <v>0</v>
      </c>
      <c r="I191" s="13">
        <f>단가대비표!V55</f>
        <v>0</v>
      </c>
      <c r="J191" s="14">
        <f>TRUNC(I191*D191,1)</f>
        <v>0</v>
      </c>
      <c r="K191" s="13">
        <f t="shared" si="33"/>
        <v>30000</v>
      </c>
      <c r="L191" s="14">
        <f t="shared" si="33"/>
        <v>2700</v>
      </c>
      <c r="M191" s="8" t="s">
        <v>265</v>
      </c>
      <c r="N191" s="2" t="s">
        <v>313</v>
      </c>
      <c r="O191" s="2" t="s">
        <v>1226</v>
      </c>
      <c r="P191" s="2" t="s">
        <v>65</v>
      </c>
      <c r="Q191" s="2" t="s">
        <v>65</v>
      </c>
      <c r="R191" s="2" t="s">
        <v>64</v>
      </c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2" t="s">
        <v>52</v>
      </c>
      <c r="AW191" s="2" t="s">
        <v>1227</v>
      </c>
      <c r="AX191" s="2" t="s">
        <v>52</v>
      </c>
      <c r="AY191" s="2" t="s">
        <v>52</v>
      </c>
    </row>
    <row r="192" spans="1:51" ht="30" customHeight="1" x14ac:dyDescent="0.3">
      <c r="A192" s="8" t="s">
        <v>904</v>
      </c>
      <c r="B192" s="8" t="s">
        <v>52</v>
      </c>
      <c r="C192" s="8" t="s">
        <v>52</v>
      </c>
      <c r="D192" s="9"/>
      <c r="E192" s="13"/>
      <c r="F192" s="14">
        <f>TRUNC(SUMIF(N188:N191, N187, F188:F191),0)</f>
        <v>3713</v>
      </c>
      <c r="G192" s="13"/>
      <c r="H192" s="14">
        <f>TRUNC(SUMIF(N188:N191, N187, H188:H191),0)</f>
        <v>7218</v>
      </c>
      <c r="I192" s="13"/>
      <c r="J192" s="14">
        <f>TRUNC(SUMIF(N188:N191, N187, J188:J191),0)</f>
        <v>288</v>
      </c>
      <c r="K192" s="13"/>
      <c r="L192" s="14">
        <f>F192+H192+J192</f>
        <v>11219</v>
      </c>
      <c r="M192" s="8" t="s">
        <v>52</v>
      </c>
      <c r="N192" s="2" t="s">
        <v>99</v>
      </c>
      <c r="O192" s="2" t="s">
        <v>99</v>
      </c>
      <c r="P192" s="2" t="s">
        <v>52</v>
      </c>
      <c r="Q192" s="2" t="s">
        <v>52</v>
      </c>
      <c r="R192" s="2" t="s">
        <v>52</v>
      </c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2" t="s">
        <v>52</v>
      </c>
      <c r="AW192" s="2" t="s">
        <v>52</v>
      </c>
      <c r="AX192" s="2" t="s">
        <v>52</v>
      </c>
      <c r="AY192" s="2" t="s">
        <v>52</v>
      </c>
    </row>
    <row r="193" spans="1:51" ht="30" customHeight="1" x14ac:dyDescent="0.3">
      <c r="A193" s="9"/>
      <c r="B193" s="9"/>
      <c r="C193" s="9"/>
      <c r="D193" s="9"/>
      <c r="E193" s="13"/>
      <c r="F193" s="14"/>
      <c r="G193" s="13"/>
      <c r="H193" s="14"/>
      <c r="I193" s="13"/>
      <c r="J193" s="14"/>
      <c r="K193" s="13"/>
      <c r="L193" s="14"/>
      <c r="M193" s="9"/>
    </row>
    <row r="194" spans="1:51" ht="30" customHeight="1" x14ac:dyDescent="0.3">
      <c r="A194" s="36" t="s">
        <v>1228</v>
      </c>
      <c r="B194" s="36"/>
      <c r="C194" s="36"/>
      <c r="D194" s="36"/>
      <c r="E194" s="37"/>
      <c r="F194" s="38"/>
      <c r="G194" s="37"/>
      <c r="H194" s="38"/>
      <c r="I194" s="37"/>
      <c r="J194" s="38"/>
      <c r="K194" s="37"/>
      <c r="L194" s="38"/>
      <c r="M194" s="36"/>
      <c r="N194" s="1" t="s">
        <v>318</v>
      </c>
    </row>
    <row r="195" spans="1:51" ht="30" customHeight="1" x14ac:dyDescent="0.3">
      <c r="A195" s="8" t="s">
        <v>1229</v>
      </c>
      <c r="B195" s="8" t="s">
        <v>1230</v>
      </c>
      <c r="C195" s="8" t="s">
        <v>196</v>
      </c>
      <c r="D195" s="9">
        <v>1.05</v>
      </c>
      <c r="E195" s="13">
        <f>단가대비표!O56</f>
        <v>1560</v>
      </c>
      <c r="F195" s="14">
        <f>TRUNC(E195*D195,1)</f>
        <v>1638</v>
      </c>
      <c r="G195" s="13">
        <f>단가대비표!P56</f>
        <v>0</v>
      </c>
      <c r="H195" s="14">
        <f>TRUNC(G195*D195,1)</f>
        <v>0</v>
      </c>
      <c r="I195" s="13">
        <f>단가대비표!V56</f>
        <v>0</v>
      </c>
      <c r="J195" s="14">
        <f>TRUNC(I195*D195,1)</f>
        <v>0</v>
      </c>
      <c r="K195" s="13">
        <f t="shared" ref="K195:L197" si="34">TRUNC(E195+G195+I195,1)</f>
        <v>1560</v>
      </c>
      <c r="L195" s="14">
        <f t="shared" si="34"/>
        <v>1638</v>
      </c>
      <c r="M195" s="8" t="s">
        <v>52</v>
      </c>
      <c r="N195" s="2" t="s">
        <v>318</v>
      </c>
      <c r="O195" s="2" t="s">
        <v>1231</v>
      </c>
      <c r="P195" s="2" t="s">
        <v>65</v>
      </c>
      <c r="Q195" s="2" t="s">
        <v>65</v>
      </c>
      <c r="R195" s="2" t="s">
        <v>64</v>
      </c>
      <c r="S195" s="3"/>
      <c r="T195" s="3"/>
      <c r="U195" s="3"/>
      <c r="V195" s="3">
        <v>1</v>
      </c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2" t="s">
        <v>52</v>
      </c>
      <c r="AW195" s="2" t="s">
        <v>1232</v>
      </c>
      <c r="AX195" s="2" t="s">
        <v>52</v>
      </c>
      <c r="AY195" s="2" t="s">
        <v>52</v>
      </c>
    </row>
    <row r="196" spans="1:51" ht="30" customHeight="1" x14ac:dyDescent="0.3">
      <c r="A196" s="8" t="s">
        <v>1137</v>
      </c>
      <c r="B196" s="8" t="s">
        <v>1138</v>
      </c>
      <c r="C196" s="8" t="s">
        <v>623</v>
      </c>
      <c r="D196" s="9">
        <v>1</v>
      </c>
      <c r="E196" s="13">
        <f>TRUNC(SUMIF(V195:V197, RIGHTB(O196, 1), F195:F197)*U196, 2)</f>
        <v>81.900000000000006</v>
      </c>
      <c r="F196" s="14">
        <f>TRUNC(E196*D196,1)</f>
        <v>81.900000000000006</v>
      </c>
      <c r="G196" s="13">
        <v>0</v>
      </c>
      <c r="H196" s="14">
        <f>TRUNC(G196*D196,1)</f>
        <v>0</v>
      </c>
      <c r="I196" s="13">
        <v>0</v>
      </c>
      <c r="J196" s="14">
        <f>TRUNC(I196*D196,1)</f>
        <v>0</v>
      </c>
      <c r="K196" s="13">
        <f t="shared" si="34"/>
        <v>81.900000000000006</v>
      </c>
      <c r="L196" s="14">
        <f t="shared" si="34"/>
        <v>81.900000000000006</v>
      </c>
      <c r="M196" s="8" t="s">
        <v>52</v>
      </c>
      <c r="N196" s="2" t="s">
        <v>318</v>
      </c>
      <c r="O196" s="2" t="s">
        <v>806</v>
      </c>
      <c r="P196" s="2" t="s">
        <v>65</v>
      </c>
      <c r="Q196" s="2" t="s">
        <v>65</v>
      </c>
      <c r="R196" s="2" t="s">
        <v>65</v>
      </c>
      <c r="S196" s="3">
        <v>0</v>
      </c>
      <c r="T196" s="3">
        <v>0</v>
      </c>
      <c r="U196" s="3">
        <v>0.05</v>
      </c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2" t="s">
        <v>52</v>
      </c>
      <c r="AW196" s="2" t="s">
        <v>1233</v>
      </c>
      <c r="AX196" s="2" t="s">
        <v>52</v>
      </c>
      <c r="AY196" s="2" t="s">
        <v>52</v>
      </c>
    </row>
    <row r="197" spans="1:51" ht="30" customHeight="1" x14ac:dyDescent="0.3">
      <c r="A197" s="8" t="s">
        <v>1213</v>
      </c>
      <c r="B197" s="8" t="s">
        <v>52</v>
      </c>
      <c r="C197" s="8" t="s">
        <v>196</v>
      </c>
      <c r="D197" s="9">
        <v>1</v>
      </c>
      <c r="E197" s="13">
        <f>일위대가목록!E140</f>
        <v>0</v>
      </c>
      <c r="F197" s="14">
        <f>TRUNC(E197*D197,1)</f>
        <v>0</v>
      </c>
      <c r="G197" s="13">
        <f>일위대가목록!F140</f>
        <v>7218</v>
      </c>
      <c r="H197" s="14">
        <f>TRUNC(G197*D197,1)</f>
        <v>7218</v>
      </c>
      <c r="I197" s="13">
        <f>일위대가목록!G140</f>
        <v>288</v>
      </c>
      <c r="J197" s="14">
        <f>TRUNC(I197*D197,1)</f>
        <v>288</v>
      </c>
      <c r="K197" s="13">
        <f t="shared" si="34"/>
        <v>7506</v>
      </c>
      <c r="L197" s="14">
        <f t="shared" si="34"/>
        <v>7506</v>
      </c>
      <c r="M197" s="8" t="s">
        <v>1214</v>
      </c>
      <c r="N197" s="2" t="s">
        <v>318</v>
      </c>
      <c r="O197" s="2" t="s">
        <v>1215</v>
      </c>
      <c r="P197" s="2" t="s">
        <v>64</v>
      </c>
      <c r="Q197" s="2" t="s">
        <v>65</v>
      </c>
      <c r="R197" s="2" t="s">
        <v>65</v>
      </c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2" t="s">
        <v>52</v>
      </c>
      <c r="AW197" s="2" t="s">
        <v>1234</v>
      </c>
      <c r="AX197" s="2" t="s">
        <v>52</v>
      </c>
      <c r="AY197" s="2" t="s">
        <v>52</v>
      </c>
    </row>
    <row r="198" spans="1:51" ht="30" customHeight="1" x14ac:dyDescent="0.3">
      <c r="A198" s="8" t="s">
        <v>904</v>
      </c>
      <c r="B198" s="8" t="s">
        <v>52</v>
      </c>
      <c r="C198" s="8" t="s">
        <v>52</v>
      </c>
      <c r="D198" s="9"/>
      <c r="E198" s="13"/>
      <c r="F198" s="14">
        <f>TRUNC(SUMIF(N195:N197, N194, F195:F197),0)</f>
        <v>1719</v>
      </c>
      <c r="G198" s="13"/>
      <c r="H198" s="14">
        <f>TRUNC(SUMIF(N195:N197, N194, H195:H197),0)</f>
        <v>7218</v>
      </c>
      <c r="I198" s="13"/>
      <c r="J198" s="14">
        <f>TRUNC(SUMIF(N195:N197, N194, J195:J197),0)</f>
        <v>288</v>
      </c>
      <c r="K198" s="13"/>
      <c r="L198" s="14">
        <f>F198+H198+J198</f>
        <v>9225</v>
      </c>
      <c r="M198" s="8" t="s">
        <v>52</v>
      </c>
      <c r="N198" s="2" t="s">
        <v>99</v>
      </c>
      <c r="O198" s="2" t="s">
        <v>99</v>
      </c>
      <c r="P198" s="2" t="s">
        <v>52</v>
      </c>
      <c r="Q198" s="2" t="s">
        <v>52</v>
      </c>
      <c r="R198" s="2" t="s">
        <v>52</v>
      </c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2" t="s">
        <v>52</v>
      </c>
      <c r="AW198" s="2" t="s">
        <v>52</v>
      </c>
      <c r="AX198" s="2" t="s">
        <v>52</v>
      </c>
      <c r="AY198" s="2" t="s">
        <v>52</v>
      </c>
    </row>
    <row r="199" spans="1:51" ht="30" customHeight="1" x14ac:dyDescent="0.3">
      <c r="A199" s="9"/>
      <c r="B199" s="9"/>
      <c r="C199" s="9"/>
      <c r="D199" s="9"/>
      <c r="E199" s="13"/>
      <c r="F199" s="14"/>
      <c r="G199" s="13"/>
      <c r="H199" s="14"/>
      <c r="I199" s="13"/>
      <c r="J199" s="14"/>
      <c r="K199" s="13"/>
      <c r="L199" s="14"/>
      <c r="M199" s="9"/>
    </row>
    <row r="200" spans="1:51" ht="30" customHeight="1" x14ac:dyDescent="0.3">
      <c r="A200" s="36" t="s">
        <v>1235</v>
      </c>
      <c r="B200" s="36"/>
      <c r="C200" s="36"/>
      <c r="D200" s="36"/>
      <c r="E200" s="37"/>
      <c r="F200" s="38"/>
      <c r="G200" s="37"/>
      <c r="H200" s="38"/>
      <c r="I200" s="37"/>
      <c r="J200" s="38"/>
      <c r="K200" s="37"/>
      <c r="L200" s="38"/>
      <c r="M200" s="36"/>
      <c r="N200" s="1" t="s">
        <v>323</v>
      </c>
    </row>
    <row r="201" spans="1:51" ht="30" customHeight="1" x14ac:dyDescent="0.3">
      <c r="A201" s="8" t="s">
        <v>1202</v>
      </c>
      <c r="B201" s="8" t="s">
        <v>278</v>
      </c>
      <c r="C201" s="8" t="s">
        <v>80</v>
      </c>
      <c r="D201" s="9">
        <v>1.05</v>
      </c>
      <c r="E201" s="13">
        <f>단가대비표!O40</f>
        <v>60559</v>
      </c>
      <c r="F201" s="14">
        <f>TRUNC(E201*D201,1)</f>
        <v>63586.9</v>
      </c>
      <c r="G201" s="13">
        <f>단가대비표!P40</f>
        <v>0</v>
      </c>
      <c r="H201" s="14">
        <f>TRUNC(G201*D201,1)</f>
        <v>0</v>
      </c>
      <c r="I201" s="13">
        <f>단가대비표!V40</f>
        <v>0</v>
      </c>
      <c r="J201" s="14">
        <f>TRUNC(I201*D201,1)</f>
        <v>0</v>
      </c>
      <c r="K201" s="13">
        <f t="shared" ref="K201:L203" si="35">TRUNC(E201+G201+I201,1)</f>
        <v>60559</v>
      </c>
      <c r="L201" s="14">
        <f t="shared" si="35"/>
        <v>63586.9</v>
      </c>
      <c r="M201" s="8" t="s">
        <v>52</v>
      </c>
      <c r="N201" s="2" t="s">
        <v>323</v>
      </c>
      <c r="O201" s="2" t="s">
        <v>1236</v>
      </c>
      <c r="P201" s="2" t="s">
        <v>65</v>
      </c>
      <c r="Q201" s="2" t="s">
        <v>65</v>
      </c>
      <c r="R201" s="2" t="s">
        <v>64</v>
      </c>
      <c r="S201" s="3"/>
      <c r="T201" s="3"/>
      <c r="U201" s="3"/>
      <c r="V201" s="3">
        <v>1</v>
      </c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2" t="s">
        <v>52</v>
      </c>
      <c r="AW201" s="2" t="s">
        <v>1237</v>
      </c>
      <c r="AX201" s="2" t="s">
        <v>52</v>
      </c>
      <c r="AY201" s="2" t="s">
        <v>52</v>
      </c>
    </row>
    <row r="202" spans="1:51" ht="30" customHeight="1" x14ac:dyDescent="0.3">
      <c r="A202" s="8" t="s">
        <v>1137</v>
      </c>
      <c r="B202" s="8" t="s">
        <v>1138</v>
      </c>
      <c r="C202" s="8" t="s">
        <v>623</v>
      </c>
      <c r="D202" s="9">
        <v>1</v>
      </c>
      <c r="E202" s="13">
        <f>TRUNC(SUMIF(V201:V203, RIGHTB(O202, 1), F201:F203)*U202, 2)</f>
        <v>3179.34</v>
      </c>
      <c r="F202" s="14">
        <f>TRUNC(E202*D202,1)</f>
        <v>3179.3</v>
      </c>
      <c r="G202" s="13">
        <v>0</v>
      </c>
      <c r="H202" s="14">
        <f>TRUNC(G202*D202,1)</f>
        <v>0</v>
      </c>
      <c r="I202" s="13">
        <v>0</v>
      </c>
      <c r="J202" s="14">
        <f>TRUNC(I202*D202,1)</f>
        <v>0</v>
      </c>
      <c r="K202" s="13">
        <f t="shared" si="35"/>
        <v>3179.3</v>
      </c>
      <c r="L202" s="14">
        <f t="shared" si="35"/>
        <v>3179.3</v>
      </c>
      <c r="M202" s="8" t="s">
        <v>52</v>
      </c>
      <c r="N202" s="2" t="s">
        <v>323</v>
      </c>
      <c r="O202" s="2" t="s">
        <v>806</v>
      </c>
      <c r="P202" s="2" t="s">
        <v>65</v>
      </c>
      <c r="Q202" s="2" t="s">
        <v>65</v>
      </c>
      <c r="R202" s="2" t="s">
        <v>65</v>
      </c>
      <c r="S202" s="3">
        <v>0</v>
      </c>
      <c r="T202" s="3">
        <v>0</v>
      </c>
      <c r="U202" s="3">
        <v>0.05</v>
      </c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2" t="s">
        <v>52</v>
      </c>
      <c r="AW202" s="2" t="s">
        <v>1238</v>
      </c>
      <c r="AX202" s="2" t="s">
        <v>52</v>
      </c>
      <c r="AY202" s="2" t="s">
        <v>52</v>
      </c>
    </row>
    <row r="203" spans="1:51" ht="30" customHeight="1" x14ac:dyDescent="0.3">
      <c r="A203" s="8" t="s">
        <v>915</v>
      </c>
      <c r="B203" s="8" t="s">
        <v>911</v>
      </c>
      <c r="C203" s="8" t="s">
        <v>912</v>
      </c>
      <c r="D203" s="9">
        <v>0.1</v>
      </c>
      <c r="E203" s="13">
        <f>단가대비표!O187</f>
        <v>0</v>
      </c>
      <c r="F203" s="14">
        <f>TRUNC(E203*D203,1)</f>
        <v>0</v>
      </c>
      <c r="G203" s="13">
        <f>단가대비표!P187</f>
        <v>141096</v>
      </c>
      <c r="H203" s="14">
        <f>TRUNC(G203*D203,1)</f>
        <v>14109.6</v>
      </c>
      <c r="I203" s="13">
        <f>단가대비표!V187</f>
        <v>0</v>
      </c>
      <c r="J203" s="14">
        <f>TRUNC(I203*D203,1)</f>
        <v>0</v>
      </c>
      <c r="K203" s="13">
        <f t="shared" si="35"/>
        <v>141096</v>
      </c>
      <c r="L203" s="14">
        <f t="shared" si="35"/>
        <v>14109.6</v>
      </c>
      <c r="M203" s="8" t="s">
        <v>52</v>
      </c>
      <c r="N203" s="2" t="s">
        <v>323</v>
      </c>
      <c r="O203" s="2" t="s">
        <v>916</v>
      </c>
      <c r="P203" s="2" t="s">
        <v>65</v>
      </c>
      <c r="Q203" s="2" t="s">
        <v>65</v>
      </c>
      <c r="R203" s="2" t="s">
        <v>64</v>
      </c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2" t="s">
        <v>52</v>
      </c>
      <c r="AW203" s="2" t="s">
        <v>1239</v>
      </c>
      <c r="AX203" s="2" t="s">
        <v>52</v>
      </c>
      <c r="AY203" s="2" t="s">
        <v>52</v>
      </c>
    </row>
    <row r="204" spans="1:51" ht="30" customHeight="1" x14ac:dyDescent="0.3">
      <c r="A204" s="8" t="s">
        <v>904</v>
      </c>
      <c r="B204" s="8" t="s">
        <v>52</v>
      </c>
      <c r="C204" s="8" t="s">
        <v>52</v>
      </c>
      <c r="D204" s="9"/>
      <c r="E204" s="13"/>
      <c r="F204" s="14">
        <f>TRUNC(SUMIF(N201:N203, N200, F201:F203),0)</f>
        <v>66766</v>
      </c>
      <c r="G204" s="13"/>
      <c r="H204" s="14">
        <f>TRUNC(SUMIF(N201:N203, N200, H201:H203),0)</f>
        <v>14109</v>
      </c>
      <c r="I204" s="13"/>
      <c r="J204" s="14">
        <f>TRUNC(SUMIF(N201:N203, N200, J201:J203),0)</f>
        <v>0</v>
      </c>
      <c r="K204" s="13"/>
      <c r="L204" s="14">
        <f>F204+H204+J204</f>
        <v>80875</v>
      </c>
      <c r="M204" s="8" t="s">
        <v>52</v>
      </c>
      <c r="N204" s="2" t="s">
        <v>99</v>
      </c>
      <c r="O204" s="2" t="s">
        <v>99</v>
      </c>
      <c r="P204" s="2" t="s">
        <v>52</v>
      </c>
      <c r="Q204" s="2" t="s">
        <v>52</v>
      </c>
      <c r="R204" s="2" t="s">
        <v>52</v>
      </c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2" t="s">
        <v>52</v>
      </c>
      <c r="AW204" s="2" t="s">
        <v>52</v>
      </c>
      <c r="AX204" s="2" t="s">
        <v>52</v>
      </c>
      <c r="AY204" s="2" t="s">
        <v>52</v>
      </c>
    </row>
    <row r="205" spans="1:51" ht="30" customHeight="1" x14ac:dyDescent="0.3">
      <c r="A205" s="9"/>
      <c r="B205" s="9"/>
      <c r="C205" s="9"/>
      <c r="D205" s="9"/>
      <c r="E205" s="13"/>
      <c r="F205" s="14"/>
      <c r="G205" s="13"/>
      <c r="H205" s="14"/>
      <c r="I205" s="13"/>
      <c r="J205" s="14"/>
      <c r="K205" s="13"/>
      <c r="L205" s="14"/>
      <c r="M205" s="9"/>
    </row>
    <row r="206" spans="1:51" ht="30" customHeight="1" x14ac:dyDescent="0.3">
      <c r="A206" s="36" t="s">
        <v>1240</v>
      </c>
      <c r="B206" s="36"/>
      <c r="C206" s="36"/>
      <c r="D206" s="36"/>
      <c r="E206" s="37"/>
      <c r="F206" s="38"/>
      <c r="G206" s="37"/>
      <c r="H206" s="38"/>
      <c r="I206" s="37"/>
      <c r="J206" s="38"/>
      <c r="K206" s="37"/>
      <c r="L206" s="38"/>
      <c r="M206" s="36"/>
      <c r="N206" s="1" t="s">
        <v>328</v>
      </c>
    </row>
    <row r="207" spans="1:51" ht="30" customHeight="1" x14ac:dyDescent="0.3">
      <c r="A207" s="8" t="s">
        <v>1241</v>
      </c>
      <c r="B207" s="8" t="s">
        <v>326</v>
      </c>
      <c r="C207" s="8" t="s">
        <v>80</v>
      </c>
      <c r="D207" s="9">
        <v>1.05</v>
      </c>
      <c r="E207" s="13">
        <f>단가대비표!O33</f>
        <v>28500</v>
      </c>
      <c r="F207" s="14">
        <f>TRUNC(E207*D207,1)</f>
        <v>29925</v>
      </c>
      <c r="G207" s="13">
        <f>단가대비표!P33</f>
        <v>0</v>
      </c>
      <c r="H207" s="14">
        <f>TRUNC(G207*D207,1)</f>
        <v>0</v>
      </c>
      <c r="I207" s="13">
        <f>단가대비표!V33</f>
        <v>0</v>
      </c>
      <c r="J207" s="14">
        <f>TRUNC(I207*D207,1)</f>
        <v>0</v>
      </c>
      <c r="K207" s="13">
        <f>TRUNC(E207+G207+I207,1)</f>
        <v>28500</v>
      </c>
      <c r="L207" s="14">
        <f>TRUNC(F207+H207+J207,1)</f>
        <v>29925</v>
      </c>
      <c r="M207" s="8" t="s">
        <v>52</v>
      </c>
      <c r="N207" s="2" t="s">
        <v>328</v>
      </c>
      <c r="O207" s="2" t="s">
        <v>1242</v>
      </c>
      <c r="P207" s="2" t="s">
        <v>65</v>
      </c>
      <c r="Q207" s="2" t="s">
        <v>65</v>
      </c>
      <c r="R207" s="2" t="s">
        <v>64</v>
      </c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2" t="s">
        <v>52</v>
      </c>
      <c r="AW207" s="2" t="s">
        <v>1243</v>
      </c>
      <c r="AX207" s="2" t="s">
        <v>52</v>
      </c>
      <c r="AY207" s="2" t="s">
        <v>52</v>
      </c>
    </row>
    <row r="208" spans="1:51" ht="30" customHeight="1" x14ac:dyDescent="0.3">
      <c r="A208" s="8" t="s">
        <v>1244</v>
      </c>
      <c r="B208" s="8" t="s">
        <v>1245</v>
      </c>
      <c r="C208" s="8" t="s">
        <v>80</v>
      </c>
      <c r="D208" s="9">
        <v>1</v>
      </c>
      <c r="E208" s="13">
        <f>일위대가목록!E141</f>
        <v>0</v>
      </c>
      <c r="F208" s="14">
        <f>TRUNC(E208*D208,1)</f>
        <v>0</v>
      </c>
      <c r="G208" s="13">
        <f>일위대가목록!F141</f>
        <v>28820</v>
      </c>
      <c r="H208" s="14">
        <f>TRUNC(G208*D208,1)</f>
        <v>28820</v>
      </c>
      <c r="I208" s="13">
        <f>일위대가목록!G141</f>
        <v>576</v>
      </c>
      <c r="J208" s="14">
        <f>TRUNC(I208*D208,1)</f>
        <v>576</v>
      </c>
      <c r="K208" s="13">
        <f>TRUNC(E208+G208+I208,1)</f>
        <v>29396</v>
      </c>
      <c r="L208" s="14">
        <f>TRUNC(F208+H208+J208,1)</f>
        <v>29396</v>
      </c>
      <c r="M208" s="8" t="s">
        <v>1246</v>
      </c>
      <c r="N208" s="2" t="s">
        <v>328</v>
      </c>
      <c r="O208" s="2" t="s">
        <v>1247</v>
      </c>
      <c r="P208" s="2" t="s">
        <v>64</v>
      </c>
      <c r="Q208" s="2" t="s">
        <v>65</v>
      </c>
      <c r="R208" s="2" t="s">
        <v>65</v>
      </c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2" t="s">
        <v>52</v>
      </c>
      <c r="AW208" s="2" t="s">
        <v>1248</v>
      </c>
      <c r="AX208" s="2" t="s">
        <v>52</v>
      </c>
      <c r="AY208" s="2" t="s">
        <v>52</v>
      </c>
    </row>
    <row r="209" spans="1:51" ht="30" customHeight="1" x14ac:dyDescent="0.3">
      <c r="A209" s="8" t="s">
        <v>904</v>
      </c>
      <c r="B209" s="8" t="s">
        <v>52</v>
      </c>
      <c r="C209" s="8" t="s">
        <v>52</v>
      </c>
      <c r="D209" s="9"/>
      <c r="E209" s="13"/>
      <c r="F209" s="14">
        <f>TRUNC(SUMIF(N207:N208, N206, F207:F208),0)</f>
        <v>29925</v>
      </c>
      <c r="G209" s="13"/>
      <c r="H209" s="14">
        <f>TRUNC(SUMIF(N207:N208, N206, H207:H208),0)</f>
        <v>28820</v>
      </c>
      <c r="I209" s="13"/>
      <c r="J209" s="14">
        <f>TRUNC(SUMIF(N207:N208, N206, J207:J208),0)</f>
        <v>576</v>
      </c>
      <c r="K209" s="13"/>
      <c r="L209" s="14">
        <f>F209+H209+J209</f>
        <v>59321</v>
      </c>
      <c r="M209" s="8" t="s">
        <v>52</v>
      </c>
      <c r="N209" s="2" t="s">
        <v>99</v>
      </c>
      <c r="O209" s="2" t="s">
        <v>99</v>
      </c>
      <c r="P209" s="2" t="s">
        <v>52</v>
      </c>
      <c r="Q209" s="2" t="s">
        <v>52</v>
      </c>
      <c r="R209" s="2" t="s">
        <v>52</v>
      </c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2" t="s">
        <v>52</v>
      </c>
      <c r="AW209" s="2" t="s">
        <v>52</v>
      </c>
      <c r="AX209" s="2" t="s">
        <v>52</v>
      </c>
      <c r="AY209" s="2" t="s">
        <v>52</v>
      </c>
    </row>
    <row r="210" spans="1:51" ht="30" customHeight="1" x14ac:dyDescent="0.3">
      <c r="A210" s="9"/>
      <c r="B210" s="9"/>
      <c r="C210" s="9"/>
      <c r="D210" s="9"/>
      <c r="E210" s="13"/>
      <c r="F210" s="14"/>
      <c r="G210" s="13"/>
      <c r="H210" s="14"/>
      <c r="I210" s="13"/>
      <c r="J210" s="14"/>
      <c r="K210" s="13"/>
      <c r="L210" s="14"/>
      <c r="M210" s="9"/>
    </row>
    <row r="211" spans="1:51" ht="30" customHeight="1" x14ac:dyDescent="0.3">
      <c r="A211" s="36" t="s">
        <v>1249</v>
      </c>
      <c r="B211" s="36"/>
      <c r="C211" s="36"/>
      <c r="D211" s="36"/>
      <c r="E211" s="37"/>
      <c r="F211" s="38"/>
      <c r="G211" s="37"/>
      <c r="H211" s="38"/>
      <c r="I211" s="37"/>
      <c r="J211" s="38"/>
      <c r="K211" s="37"/>
      <c r="L211" s="38"/>
      <c r="M211" s="36"/>
      <c r="N211" s="1" t="s">
        <v>332</v>
      </c>
    </row>
    <row r="212" spans="1:51" ht="30" customHeight="1" x14ac:dyDescent="0.3">
      <c r="A212" s="8" t="s">
        <v>1241</v>
      </c>
      <c r="B212" s="8" t="s">
        <v>330</v>
      </c>
      <c r="C212" s="8" t="s">
        <v>80</v>
      </c>
      <c r="D212" s="9">
        <v>1.05</v>
      </c>
      <c r="E212" s="13">
        <f>단가대비표!O34</f>
        <v>34500</v>
      </c>
      <c r="F212" s="14">
        <f>TRUNC(E212*D212,1)</f>
        <v>36225</v>
      </c>
      <c r="G212" s="13">
        <f>단가대비표!P34</f>
        <v>0</v>
      </c>
      <c r="H212" s="14">
        <f>TRUNC(G212*D212,1)</f>
        <v>0</v>
      </c>
      <c r="I212" s="13">
        <f>단가대비표!V34</f>
        <v>0</v>
      </c>
      <c r="J212" s="14">
        <f>TRUNC(I212*D212,1)</f>
        <v>0</v>
      </c>
      <c r="K212" s="13">
        <f>TRUNC(E212+G212+I212,1)</f>
        <v>34500</v>
      </c>
      <c r="L212" s="14">
        <f>TRUNC(F212+H212+J212,1)</f>
        <v>36225</v>
      </c>
      <c r="M212" s="8" t="s">
        <v>52</v>
      </c>
      <c r="N212" s="2" t="s">
        <v>332</v>
      </c>
      <c r="O212" s="2" t="s">
        <v>1250</v>
      </c>
      <c r="P212" s="2" t="s">
        <v>65</v>
      </c>
      <c r="Q212" s="2" t="s">
        <v>65</v>
      </c>
      <c r="R212" s="2" t="s">
        <v>64</v>
      </c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2" t="s">
        <v>52</v>
      </c>
      <c r="AW212" s="2" t="s">
        <v>1251</v>
      </c>
      <c r="AX212" s="2" t="s">
        <v>52</v>
      </c>
      <c r="AY212" s="2" t="s">
        <v>52</v>
      </c>
    </row>
    <row r="213" spans="1:51" ht="30" customHeight="1" x14ac:dyDescent="0.3">
      <c r="A213" s="8" t="s">
        <v>1252</v>
      </c>
      <c r="B213" s="8" t="s">
        <v>1245</v>
      </c>
      <c r="C213" s="8" t="s">
        <v>80</v>
      </c>
      <c r="D213" s="9">
        <v>1</v>
      </c>
      <c r="E213" s="13">
        <f>일위대가목록!E142</f>
        <v>451</v>
      </c>
      <c r="F213" s="14">
        <f>TRUNC(E213*D213,1)</f>
        <v>451</v>
      </c>
      <c r="G213" s="13">
        <f>일위대가목록!F142</f>
        <v>16445</v>
      </c>
      <c r="H213" s="14">
        <f>TRUNC(G213*D213,1)</f>
        <v>16445</v>
      </c>
      <c r="I213" s="13">
        <f>일위대가목록!G142</f>
        <v>2695</v>
      </c>
      <c r="J213" s="14">
        <f>TRUNC(I213*D213,1)</f>
        <v>2695</v>
      </c>
      <c r="K213" s="13">
        <f>TRUNC(E213+G213+I213,1)</f>
        <v>19591</v>
      </c>
      <c r="L213" s="14">
        <f>TRUNC(F213+H213+J213,1)</f>
        <v>19591</v>
      </c>
      <c r="M213" s="8" t="s">
        <v>1253</v>
      </c>
      <c r="N213" s="2" t="s">
        <v>332</v>
      </c>
      <c r="O213" s="2" t="s">
        <v>1254</v>
      </c>
      <c r="P213" s="2" t="s">
        <v>64</v>
      </c>
      <c r="Q213" s="2" t="s">
        <v>65</v>
      </c>
      <c r="R213" s="2" t="s">
        <v>65</v>
      </c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2" t="s">
        <v>52</v>
      </c>
      <c r="AW213" s="2" t="s">
        <v>1255</v>
      </c>
      <c r="AX213" s="2" t="s">
        <v>52</v>
      </c>
      <c r="AY213" s="2" t="s">
        <v>52</v>
      </c>
    </row>
    <row r="214" spans="1:51" ht="30" customHeight="1" x14ac:dyDescent="0.3">
      <c r="A214" s="8" t="s">
        <v>904</v>
      </c>
      <c r="B214" s="8" t="s">
        <v>52</v>
      </c>
      <c r="C214" s="8" t="s">
        <v>52</v>
      </c>
      <c r="D214" s="9"/>
      <c r="E214" s="13"/>
      <c r="F214" s="14">
        <f>TRUNC(SUMIF(N212:N213, N211, F212:F213),0)</f>
        <v>36676</v>
      </c>
      <c r="G214" s="13"/>
      <c r="H214" s="14">
        <f>TRUNC(SUMIF(N212:N213, N211, H212:H213),0)</f>
        <v>16445</v>
      </c>
      <c r="I214" s="13"/>
      <c r="J214" s="14">
        <f>TRUNC(SUMIF(N212:N213, N211, J212:J213),0)</f>
        <v>2695</v>
      </c>
      <c r="K214" s="13"/>
      <c r="L214" s="14">
        <f>F214+H214+J214</f>
        <v>55816</v>
      </c>
      <c r="M214" s="8" t="s">
        <v>52</v>
      </c>
      <c r="N214" s="2" t="s">
        <v>99</v>
      </c>
      <c r="O214" s="2" t="s">
        <v>99</v>
      </c>
      <c r="P214" s="2" t="s">
        <v>52</v>
      </c>
      <c r="Q214" s="2" t="s">
        <v>52</v>
      </c>
      <c r="R214" s="2" t="s">
        <v>52</v>
      </c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2" t="s">
        <v>52</v>
      </c>
      <c r="AW214" s="2" t="s">
        <v>52</v>
      </c>
      <c r="AX214" s="2" t="s">
        <v>52</v>
      </c>
      <c r="AY214" s="2" t="s">
        <v>52</v>
      </c>
    </row>
    <row r="215" spans="1:51" ht="30" customHeight="1" x14ac:dyDescent="0.3">
      <c r="A215" s="9"/>
      <c r="B215" s="9"/>
      <c r="C215" s="9"/>
      <c r="D215" s="9"/>
      <c r="E215" s="13"/>
      <c r="F215" s="14"/>
      <c r="G215" s="13"/>
      <c r="H215" s="14"/>
      <c r="I215" s="13"/>
      <c r="J215" s="14"/>
      <c r="K215" s="13"/>
      <c r="L215" s="14"/>
      <c r="M215" s="9"/>
    </row>
    <row r="216" spans="1:51" ht="30" customHeight="1" x14ac:dyDescent="0.3">
      <c r="A216" s="36" t="s">
        <v>1256</v>
      </c>
      <c r="B216" s="36"/>
      <c r="C216" s="36"/>
      <c r="D216" s="36"/>
      <c r="E216" s="37"/>
      <c r="F216" s="38"/>
      <c r="G216" s="37"/>
      <c r="H216" s="38"/>
      <c r="I216" s="37"/>
      <c r="J216" s="38"/>
      <c r="K216" s="37"/>
      <c r="L216" s="38"/>
      <c r="M216" s="36"/>
      <c r="N216" s="1" t="s">
        <v>337</v>
      </c>
    </row>
    <row r="217" spans="1:51" ht="30" customHeight="1" x14ac:dyDescent="0.3">
      <c r="A217" s="8" t="s">
        <v>1257</v>
      </c>
      <c r="B217" s="8" t="s">
        <v>1258</v>
      </c>
      <c r="C217" s="8" t="s">
        <v>80</v>
      </c>
      <c r="D217" s="9">
        <v>1.05</v>
      </c>
      <c r="E217" s="13">
        <f>단가대비표!O128</f>
        <v>78000</v>
      </c>
      <c r="F217" s="14">
        <f>TRUNC(E217*D217,1)</f>
        <v>81900</v>
      </c>
      <c r="G217" s="13">
        <f>단가대비표!P128</f>
        <v>0</v>
      </c>
      <c r="H217" s="14">
        <f>TRUNC(G217*D217,1)</f>
        <v>0</v>
      </c>
      <c r="I217" s="13">
        <f>단가대비표!V128</f>
        <v>0</v>
      </c>
      <c r="J217" s="14">
        <f>TRUNC(I217*D217,1)</f>
        <v>0</v>
      </c>
      <c r="K217" s="13">
        <f>TRUNC(E217+G217+I217,1)</f>
        <v>78000</v>
      </c>
      <c r="L217" s="14">
        <f>TRUNC(F217+H217+J217,1)</f>
        <v>81900</v>
      </c>
      <c r="M217" s="8" t="s">
        <v>52</v>
      </c>
      <c r="N217" s="2" t="s">
        <v>337</v>
      </c>
      <c r="O217" s="2" t="s">
        <v>1259</v>
      </c>
      <c r="P217" s="2" t="s">
        <v>65</v>
      </c>
      <c r="Q217" s="2" t="s">
        <v>65</v>
      </c>
      <c r="R217" s="2" t="s">
        <v>64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2" t="s">
        <v>52</v>
      </c>
      <c r="AW217" s="2" t="s">
        <v>1260</v>
      </c>
      <c r="AX217" s="2" t="s">
        <v>52</v>
      </c>
      <c r="AY217" s="2" t="s">
        <v>52</v>
      </c>
    </row>
    <row r="218" spans="1:51" ht="30" customHeight="1" x14ac:dyDescent="0.3">
      <c r="A218" s="8" t="s">
        <v>1261</v>
      </c>
      <c r="B218" s="8" t="s">
        <v>52</v>
      </c>
      <c r="C218" s="8" t="s">
        <v>80</v>
      </c>
      <c r="D218" s="9">
        <v>1</v>
      </c>
      <c r="E218" s="13">
        <f>일위대가목록!E144</f>
        <v>0</v>
      </c>
      <c r="F218" s="14">
        <f>TRUNC(E218*D218,1)</f>
        <v>0</v>
      </c>
      <c r="G218" s="13">
        <f>일위대가목록!F144</f>
        <v>11723</v>
      </c>
      <c r="H218" s="14">
        <f>TRUNC(G218*D218,1)</f>
        <v>11723</v>
      </c>
      <c r="I218" s="13">
        <f>일위대가목록!G144</f>
        <v>351</v>
      </c>
      <c r="J218" s="14">
        <f>TRUNC(I218*D218,1)</f>
        <v>351</v>
      </c>
      <c r="K218" s="13">
        <f>TRUNC(E218+G218+I218,1)</f>
        <v>12074</v>
      </c>
      <c r="L218" s="14">
        <f>TRUNC(F218+H218+J218,1)</f>
        <v>12074</v>
      </c>
      <c r="M218" s="8" t="s">
        <v>1262</v>
      </c>
      <c r="N218" s="2" t="s">
        <v>337</v>
      </c>
      <c r="O218" s="2" t="s">
        <v>1263</v>
      </c>
      <c r="P218" s="2" t="s">
        <v>64</v>
      </c>
      <c r="Q218" s="2" t="s">
        <v>65</v>
      </c>
      <c r="R218" s="2" t="s">
        <v>65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2" t="s">
        <v>52</v>
      </c>
      <c r="AW218" s="2" t="s">
        <v>1264</v>
      </c>
      <c r="AX218" s="2" t="s">
        <v>52</v>
      </c>
      <c r="AY218" s="2" t="s">
        <v>52</v>
      </c>
    </row>
    <row r="219" spans="1:51" ht="30" customHeight="1" x14ac:dyDescent="0.3">
      <c r="A219" s="8" t="s">
        <v>904</v>
      </c>
      <c r="B219" s="8" t="s">
        <v>52</v>
      </c>
      <c r="C219" s="8" t="s">
        <v>52</v>
      </c>
      <c r="D219" s="9"/>
      <c r="E219" s="13"/>
      <c r="F219" s="14">
        <f>TRUNC(SUMIF(N217:N218, N216, F217:F218),0)</f>
        <v>81900</v>
      </c>
      <c r="G219" s="13"/>
      <c r="H219" s="14">
        <f>TRUNC(SUMIF(N217:N218, N216, H217:H218),0)</f>
        <v>11723</v>
      </c>
      <c r="I219" s="13"/>
      <c r="J219" s="14">
        <f>TRUNC(SUMIF(N217:N218, N216, J217:J218),0)</f>
        <v>351</v>
      </c>
      <c r="K219" s="13"/>
      <c r="L219" s="14">
        <f>F219+H219+J219</f>
        <v>93974</v>
      </c>
      <c r="M219" s="8" t="s">
        <v>52</v>
      </c>
      <c r="N219" s="2" t="s">
        <v>99</v>
      </c>
      <c r="O219" s="2" t="s">
        <v>99</v>
      </c>
      <c r="P219" s="2" t="s">
        <v>52</v>
      </c>
      <c r="Q219" s="2" t="s">
        <v>52</v>
      </c>
      <c r="R219" s="2" t="s">
        <v>52</v>
      </c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2" t="s">
        <v>52</v>
      </c>
      <c r="AW219" s="2" t="s">
        <v>52</v>
      </c>
      <c r="AX219" s="2" t="s">
        <v>52</v>
      </c>
      <c r="AY219" s="2" t="s">
        <v>52</v>
      </c>
    </row>
    <row r="220" spans="1:51" ht="30" customHeight="1" x14ac:dyDescent="0.3">
      <c r="A220" s="9"/>
      <c r="B220" s="9"/>
      <c r="C220" s="9"/>
      <c r="D220" s="9"/>
      <c r="E220" s="13"/>
      <c r="F220" s="14"/>
      <c r="G220" s="13"/>
      <c r="H220" s="14"/>
      <c r="I220" s="13"/>
      <c r="J220" s="14"/>
      <c r="K220" s="13"/>
      <c r="L220" s="14"/>
      <c r="M220" s="9"/>
    </row>
    <row r="221" spans="1:51" ht="30" customHeight="1" x14ac:dyDescent="0.3">
      <c r="A221" s="36" t="s">
        <v>1265</v>
      </c>
      <c r="B221" s="36"/>
      <c r="C221" s="36"/>
      <c r="D221" s="36"/>
      <c r="E221" s="37"/>
      <c r="F221" s="38"/>
      <c r="G221" s="37"/>
      <c r="H221" s="38"/>
      <c r="I221" s="37"/>
      <c r="J221" s="38"/>
      <c r="K221" s="37"/>
      <c r="L221" s="38"/>
      <c r="M221" s="36"/>
      <c r="N221" s="1" t="s">
        <v>342</v>
      </c>
    </row>
    <row r="222" spans="1:51" ht="30" customHeight="1" x14ac:dyDescent="0.3">
      <c r="A222" s="8" t="s">
        <v>1266</v>
      </c>
      <c r="B222" s="8" t="s">
        <v>1267</v>
      </c>
      <c r="C222" s="8" t="s">
        <v>80</v>
      </c>
      <c r="D222" s="9">
        <v>2.1</v>
      </c>
      <c r="E222" s="13">
        <f>단가대비표!O127</f>
        <v>1920</v>
      </c>
      <c r="F222" s="14">
        <f>TRUNC(E222*D222,1)</f>
        <v>4032</v>
      </c>
      <c r="G222" s="13">
        <f>단가대비표!P127</f>
        <v>0</v>
      </c>
      <c r="H222" s="14">
        <f>TRUNC(G222*D222,1)</f>
        <v>0</v>
      </c>
      <c r="I222" s="13">
        <f>단가대비표!V127</f>
        <v>0</v>
      </c>
      <c r="J222" s="14">
        <f>TRUNC(I222*D222,1)</f>
        <v>0</v>
      </c>
      <c r="K222" s="13">
        <f>TRUNC(E222+G222+I222,1)</f>
        <v>1920</v>
      </c>
      <c r="L222" s="14">
        <f>TRUNC(F222+H222+J222,1)</f>
        <v>4032</v>
      </c>
      <c r="M222" s="8" t="s">
        <v>52</v>
      </c>
      <c r="N222" s="2" t="s">
        <v>342</v>
      </c>
      <c r="O222" s="2" t="s">
        <v>1268</v>
      </c>
      <c r="P222" s="2" t="s">
        <v>65</v>
      </c>
      <c r="Q222" s="2" t="s">
        <v>65</v>
      </c>
      <c r="R222" s="2" t="s">
        <v>64</v>
      </c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2" t="s">
        <v>52</v>
      </c>
      <c r="AW222" s="2" t="s">
        <v>1269</v>
      </c>
      <c r="AX222" s="2" t="s">
        <v>52</v>
      </c>
      <c r="AY222" s="2" t="s">
        <v>52</v>
      </c>
    </row>
    <row r="223" spans="1:51" ht="30" customHeight="1" x14ac:dyDescent="0.3">
      <c r="A223" s="8" t="s">
        <v>1270</v>
      </c>
      <c r="B223" s="8" t="s">
        <v>1271</v>
      </c>
      <c r="C223" s="8" t="s">
        <v>80</v>
      </c>
      <c r="D223" s="9">
        <v>1</v>
      </c>
      <c r="E223" s="13">
        <f>일위대가목록!E145</f>
        <v>0</v>
      </c>
      <c r="F223" s="14">
        <f>TRUNC(E223*D223,1)</f>
        <v>0</v>
      </c>
      <c r="G223" s="13">
        <f>일위대가목록!F145</f>
        <v>12732</v>
      </c>
      <c r="H223" s="14">
        <f>TRUNC(G223*D223,1)</f>
        <v>12732</v>
      </c>
      <c r="I223" s="13">
        <f>일위대가목록!G145</f>
        <v>127</v>
      </c>
      <c r="J223" s="14">
        <f>TRUNC(I223*D223,1)</f>
        <v>127</v>
      </c>
      <c r="K223" s="13">
        <f>TRUNC(E223+G223+I223,1)</f>
        <v>12859</v>
      </c>
      <c r="L223" s="14">
        <f>TRUNC(F223+H223+J223,1)</f>
        <v>12859</v>
      </c>
      <c r="M223" s="8" t="s">
        <v>1272</v>
      </c>
      <c r="N223" s="2" t="s">
        <v>342</v>
      </c>
      <c r="O223" s="2" t="s">
        <v>1273</v>
      </c>
      <c r="P223" s="2" t="s">
        <v>64</v>
      </c>
      <c r="Q223" s="2" t="s">
        <v>65</v>
      </c>
      <c r="R223" s="2" t="s">
        <v>65</v>
      </c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2" t="s">
        <v>52</v>
      </c>
      <c r="AW223" s="2" t="s">
        <v>1274</v>
      </c>
      <c r="AX223" s="2" t="s">
        <v>52</v>
      </c>
      <c r="AY223" s="2" t="s">
        <v>52</v>
      </c>
    </row>
    <row r="224" spans="1:51" ht="30" customHeight="1" x14ac:dyDescent="0.3">
      <c r="A224" s="8" t="s">
        <v>904</v>
      </c>
      <c r="B224" s="8" t="s">
        <v>52</v>
      </c>
      <c r="C224" s="8" t="s">
        <v>52</v>
      </c>
      <c r="D224" s="9"/>
      <c r="E224" s="13"/>
      <c r="F224" s="14">
        <f>TRUNC(SUMIF(N222:N223, N221, F222:F223),0)</f>
        <v>4032</v>
      </c>
      <c r="G224" s="13"/>
      <c r="H224" s="14">
        <f>TRUNC(SUMIF(N222:N223, N221, H222:H223),0)</f>
        <v>12732</v>
      </c>
      <c r="I224" s="13"/>
      <c r="J224" s="14">
        <f>TRUNC(SUMIF(N222:N223, N221, J222:J223),0)</f>
        <v>127</v>
      </c>
      <c r="K224" s="13"/>
      <c r="L224" s="14">
        <f>F224+H224+J224</f>
        <v>16891</v>
      </c>
      <c r="M224" s="8" t="s">
        <v>52</v>
      </c>
      <c r="N224" s="2" t="s">
        <v>99</v>
      </c>
      <c r="O224" s="2" t="s">
        <v>99</v>
      </c>
      <c r="P224" s="2" t="s">
        <v>52</v>
      </c>
      <c r="Q224" s="2" t="s">
        <v>52</v>
      </c>
      <c r="R224" s="2" t="s">
        <v>52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2" t="s">
        <v>52</v>
      </c>
      <c r="AW224" s="2" t="s">
        <v>52</v>
      </c>
      <c r="AX224" s="2" t="s">
        <v>52</v>
      </c>
      <c r="AY224" s="2" t="s">
        <v>52</v>
      </c>
    </row>
    <row r="225" spans="1:51" ht="30" customHeight="1" x14ac:dyDescent="0.3">
      <c r="A225" s="9"/>
      <c r="B225" s="9"/>
      <c r="C225" s="9"/>
      <c r="D225" s="9"/>
      <c r="E225" s="13"/>
      <c r="F225" s="14"/>
      <c r="G225" s="13"/>
      <c r="H225" s="14"/>
      <c r="I225" s="13"/>
      <c r="J225" s="14"/>
      <c r="K225" s="13"/>
      <c r="L225" s="14"/>
      <c r="M225" s="9"/>
    </row>
    <row r="226" spans="1:51" ht="30" customHeight="1" x14ac:dyDescent="0.3">
      <c r="A226" s="36" t="s">
        <v>1275</v>
      </c>
      <c r="B226" s="36"/>
      <c r="C226" s="36"/>
      <c r="D226" s="36"/>
      <c r="E226" s="37"/>
      <c r="F226" s="38"/>
      <c r="G226" s="37"/>
      <c r="H226" s="38"/>
      <c r="I226" s="37"/>
      <c r="J226" s="38"/>
      <c r="K226" s="37"/>
      <c r="L226" s="38"/>
      <c r="M226" s="36"/>
      <c r="N226" s="1" t="s">
        <v>346</v>
      </c>
    </row>
    <row r="227" spans="1:51" ht="30" customHeight="1" x14ac:dyDescent="0.3">
      <c r="A227" s="8" t="s">
        <v>1266</v>
      </c>
      <c r="B227" s="8" t="s">
        <v>1267</v>
      </c>
      <c r="C227" s="8" t="s">
        <v>80</v>
      </c>
      <c r="D227" s="9">
        <v>2.1</v>
      </c>
      <c r="E227" s="13">
        <f>단가대비표!O127</f>
        <v>1920</v>
      </c>
      <c r="F227" s="14">
        <f>TRUNC(E227*D227,1)</f>
        <v>4032</v>
      </c>
      <c r="G227" s="13">
        <f>단가대비표!P127</f>
        <v>0</v>
      </c>
      <c r="H227" s="14">
        <f>TRUNC(G227*D227,1)</f>
        <v>0</v>
      </c>
      <c r="I227" s="13">
        <f>단가대비표!V127</f>
        <v>0</v>
      </c>
      <c r="J227" s="14">
        <f>TRUNC(I227*D227,1)</f>
        <v>0</v>
      </c>
      <c r="K227" s="13">
        <f>TRUNC(E227+G227+I227,1)</f>
        <v>1920</v>
      </c>
      <c r="L227" s="14">
        <f>TRUNC(F227+H227+J227,1)</f>
        <v>4032</v>
      </c>
      <c r="M227" s="8" t="s">
        <v>52</v>
      </c>
      <c r="N227" s="2" t="s">
        <v>346</v>
      </c>
      <c r="O227" s="2" t="s">
        <v>1268</v>
      </c>
      <c r="P227" s="2" t="s">
        <v>65</v>
      </c>
      <c r="Q227" s="2" t="s">
        <v>65</v>
      </c>
      <c r="R227" s="2" t="s">
        <v>64</v>
      </c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2" t="s">
        <v>52</v>
      </c>
      <c r="AW227" s="2" t="s">
        <v>1276</v>
      </c>
      <c r="AX227" s="2" t="s">
        <v>52</v>
      </c>
      <c r="AY227" s="2" t="s">
        <v>52</v>
      </c>
    </row>
    <row r="228" spans="1:51" ht="30" customHeight="1" x14ac:dyDescent="0.3">
      <c r="A228" s="8" t="s">
        <v>1270</v>
      </c>
      <c r="B228" s="8" t="s">
        <v>1277</v>
      </c>
      <c r="C228" s="8" t="s">
        <v>80</v>
      </c>
      <c r="D228" s="9">
        <v>1</v>
      </c>
      <c r="E228" s="13">
        <f>일위대가목록!E146</f>
        <v>0</v>
      </c>
      <c r="F228" s="14">
        <f>TRUNC(E228*D228,1)</f>
        <v>0</v>
      </c>
      <c r="G228" s="13">
        <f>일위대가목록!F146</f>
        <v>16552</v>
      </c>
      <c r="H228" s="14">
        <f>TRUNC(G228*D228,1)</f>
        <v>16552</v>
      </c>
      <c r="I228" s="13">
        <f>일위대가목록!G146</f>
        <v>127</v>
      </c>
      <c r="J228" s="14">
        <f>TRUNC(I228*D228,1)</f>
        <v>127</v>
      </c>
      <c r="K228" s="13">
        <f>TRUNC(E228+G228+I228,1)</f>
        <v>16679</v>
      </c>
      <c r="L228" s="14">
        <f>TRUNC(F228+H228+J228,1)</f>
        <v>16679</v>
      </c>
      <c r="M228" s="8" t="s">
        <v>1278</v>
      </c>
      <c r="N228" s="2" t="s">
        <v>346</v>
      </c>
      <c r="O228" s="2" t="s">
        <v>1279</v>
      </c>
      <c r="P228" s="2" t="s">
        <v>64</v>
      </c>
      <c r="Q228" s="2" t="s">
        <v>65</v>
      </c>
      <c r="R228" s="2" t="s">
        <v>65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2" t="s">
        <v>52</v>
      </c>
      <c r="AW228" s="2" t="s">
        <v>1280</v>
      </c>
      <c r="AX228" s="2" t="s">
        <v>52</v>
      </c>
      <c r="AY228" s="2" t="s">
        <v>52</v>
      </c>
    </row>
    <row r="229" spans="1:51" ht="30" customHeight="1" x14ac:dyDescent="0.3">
      <c r="A229" s="8" t="s">
        <v>904</v>
      </c>
      <c r="B229" s="8" t="s">
        <v>52</v>
      </c>
      <c r="C229" s="8" t="s">
        <v>52</v>
      </c>
      <c r="D229" s="9"/>
      <c r="E229" s="13"/>
      <c r="F229" s="14">
        <f>TRUNC(SUMIF(N227:N228, N226, F227:F228),0)</f>
        <v>4032</v>
      </c>
      <c r="G229" s="13"/>
      <c r="H229" s="14">
        <f>TRUNC(SUMIF(N227:N228, N226, H227:H228),0)</f>
        <v>16552</v>
      </c>
      <c r="I229" s="13"/>
      <c r="J229" s="14">
        <f>TRUNC(SUMIF(N227:N228, N226, J227:J228),0)</f>
        <v>127</v>
      </c>
      <c r="K229" s="13"/>
      <c r="L229" s="14">
        <f>F229+H229+J229</f>
        <v>20711</v>
      </c>
      <c r="M229" s="8" t="s">
        <v>52</v>
      </c>
      <c r="N229" s="2" t="s">
        <v>99</v>
      </c>
      <c r="O229" s="2" t="s">
        <v>99</v>
      </c>
      <c r="P229" s="2" t="s">
        <v>52</v>
      </c>
      <c r="Q229" s="2" t="s">
        <v>52</v>
      </c>
      <c r="R229" s="2" t="s">
        <v>52</v>
      </c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2" t="s">
        <v>52</v>
      </c>
      <c r="AW229" s="2" t="s">
        <v>52</v>
      </c>
      <c r="AX229" s="2" t="s">
        <v>52</v>
      </c>
      <c r="AY229" s="2" t="s">
        <v>52</v>
      </c>
    </row>
    <row r="230" spans="1:51" ht="30" customHeight="1" x14ac:dyDescent="0.3">
      <c r="A230" s="9"/>
      <c r="B230" s="9"/>
      <c r="C230" s="9"/>
      <c r="D230" s="9"/>
      <c r="E230" s="13"/>
      <c r="F230" s="14"/>
      <c r="G230" s="13"/>
      <c r="H230" s="14"/>
      <c r="I230" s="13"/>
      <c r="J230" s="14"/>
      <c r="K230" s="13"/>
      <c r="L230" s="14"/>
      <c r="M230" s="9"/>
    </row>
    <row r="231" spans="1:51" ht="30" customHeight="1" x14ac:dyDescent="0.3">
      <c r="A231" s="36" t="s">
        <v>1281</v>
      </c>
      <c r="B231" s="36"/>
      <c r="C231" s="36"/>
      <c r="D231" s="36"/>
      <c r="E231" s="37"/>
      <c r="F231" s="38"/>
      <c r="G231" s="37"/>
      <c r="H231" s="38"/>
      <c r="I231" s="37"/>
      <c r="J231" s="38"/>
      <c r="K231" s="37"/>
      <c r="L231" s="38"/>
      <c r="M231" s="36"/>
      <c r="N231" s="1" t="s">
        <v>351</v>
      </c>
    </row>
    <row r="232" spans="1:51" ht="30" customHeight="1" x14ac:dyDescent="0.3">
      <c r="A232" s="8" t="s">
        <v>1119</v>
      </c>
      <c r="B232" s="8" t="s">
        <v>1120</v>
      </c>
      <c r="C232" s="8" t="s">
        <v>80</v>
      </c>
      <c r="D232" s="9">
        <v>1.03</v>
      </c>
      <c r="E232" s="13">
        <f>단가대비표!O96</f>
        <v>9153</v>
      </c>
      <c r="F232" s="14">
        <f>TRUNC(E232*D232,1)</f>
        <v>9427.5</v>
      </c>
      <c r="G232" s="13">
        <f>단가대비표!P96</f>
        <v>0</v>
      </c>
      <c r="H232" s="14">
        <f>TRUNC(G232*D232,1)</f>
        <v>0</v>
      </c>
      <c r="I232" s="13">
        <f>단가대비표!V96</f>
        <v>0</v>
      </c>
      <c r="J232" s="14">
        <f>TRUNC(I232*D232,1)</f>
        <v>0</v>
      </c>
      <c r="K232" s="13">
        <f>TRUNC(E232+G232+I232,1)</f>
        <v>9153</v>
      </c>
      <c r="L232" s="14">
        <f>TRUNC(F232+H232+J232,1)</f>
        <v>9427.5</v>
      </c>
      <c r="M232" s="8" t="s">
        <v>52</v>
      </c>
      <c r="N232" s="2" t="s">
        <v>351</v>
      </c>
      <c r="O232" s="2" t="s">
        <v>1121</v>
      </c>
      <c r="P232" s="2" t="s">
        <v>65</v>
      </c>
      <c r="Q232" s="2" t="s">
        <v>65</v>
      </c>
      <c r="R232" s="2" t="s">
        <v>64</v>
      </c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2" t="s">
        <v>52</v>
      </c>
      <c r="AW232" s="2" t="s">
        <v>1282</v>
      </c>
      <c r="AX232" s="2" t="s">
        <v>52</v>
      </c>
      <c r="AY232" s="2" t="s">
        <v>52</v>
      </c>
    </row>
    <row r="233" spans="1:51" ht="30" customHeight="1" x14ac:dyDescent="0.3">
      <c r="A233" s="8" t="s">
        <v>1177</v>
      </c>
      <c r="B233" s="8" t="s">
        <v>1178</v>
      </c>
      <c r="C233" s="8" t="s">
        <v>80</v>
      </c>
      <c r="D233" s="9">
        <v>1</v>
      </c>
      <c r="E233" s="13">
        <f>일위대가목록!E135</f>
        <v>0</v>
      </c>
      <c r="F233" s="14">
        <f>TRUNC(E233*D233,1)</f>
        <v>0</v>
      </c>
      <c r="G233" s="13">
        <f>일위대가목록!F135</f>
        <v>14325</v>
      </c>
      <c r="H233" s="14">
        <f>TRUNC(G233*D233,1)</f>
        <v>14325</v>
      </c>
      <c r="I233" s="13">
        <f>일위대가목록!G135</f>
        <v>286</v>
      </c>
      <c r="J233" s="14">
        <f>TRUNC(I233*D233,1)</f>
        <v>286</v>
      </c>
      <c r="K233" s="13">
        <f>TRUNC(E233+G233+I233,1)</f>
        <v>14611</v>
      </c>
      <c r="L233" s="14">
        <f>TRUNC(F233+H233+J233,1)</f>
        <v>14611</v>
      </c>
      <c r="M233" s="8" t="s">
        <v>1179</v>
      </c>
      <c r="N233" s="2" t="s">
        <v>351</v>
      </c>
      <c r="O233" s="2" t="s">
        <v>1180</v>
      </c>
      <c r="P233" s="2" t="s">
        <v>64</v>
      </c>
      <c r="Q233" s="2" t="s">
        <v>65</v>
      </c>
      <c r="R233" s="2" t="s">
        <v>65</v>
      </c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2" t="s">
        <v>52</v>
      </c>
      <c r="AW233" s="2" t="s">
        <v>1283</v>
      </c>
      <c r="AX233" s="2" t="s">
        <v>52</v>
      </c>
      <c r="AY233" s="2" t="s">
        <v>52</v>
      </c>
    </row>
    <row r="234" spans="1:51" ht="30" customHeight="1" x14ac:dyDescent="0.3">
      <c r="A234" s="8" t="s">
        <v>904</v>
      </c>
      <c r="B234" s="8" t="s">
        <v>52</v>
      </c>
      <c r="C234" s="8" t="s">
        <v>52</v>
      </c>
      <c r="D234" s="9"/>
      <c r="E234" s="13"/>
      <c r="F234" s="14">
        <f>TRUNC(SUMIF(N232:N233, N231, F232:F233),0)</f>
        <v>9427</v>
      </c>
      <c r="G234" s="13"/>
      <c r="H234" s="14">
        <f>TRUNC(SUMIF(N232:N233, N231, H232:H233),0)</f>
        <v>14325</v>
      </c>
      <c r="I234" s="13"/>
      <c r="J234" s="14">
        <f>TRUNC(SUMIF(N232:N233, N231, J232:J233),0)</f>
        <v>286</v>
      </c>
      <c r="K234" s="13"/>
      <c r="L234" s="14">
        <f>F234+H234+J234</f>
        <v>24038</v>
      </c>
      <c r="M234" s="8" t="s">
        <v>52</v>
      </c>
      <c r="N234" s="2" t="s">
        <v>99</v>
      </c>
      <c r="O234" s="2" t="s">
        <v>99</v>
      </c>
      <c r="P234" s="2" t="s">
        <v>52</v>
      </c>
      <c r="Q234" s="2" t="s">
        <v>52</v>
      </c>
      <c r="R234" s="2" t="s">
        <v>52</v>
      </c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2" t="s">
        <v>52</v>
      </c>
      <c r="AW234" s="2" t="s">
        <v>52</v>
      </c>
      <c r="AX234" s="2" t="s">
        <v>52</v>
      </c>
      <c r="AY234" s="2" t="s">
        <v>52</v>
      </c>
    </row>
    <row r="235" spans="1:51" ht="30" customHeight="1" x14ac:dyDescent="0.3">
      <c r="A235" s="9"/>
      <c r="B235" s="9"/>
      <c r="C235" s="9"/>
      <c r="D235" s="9"/>
      <c r="E235" s="13"/>
      <c r="F235" s="14"/>
      <c r="G235" s="13"/>
      <c r="H235" s="14"/>
      <c r="I235" s="13"/>
      <c r="J235" s="14"/>
      <c r="K235" s="13"/>
      <c r="L235" s="14"/>
      <c r="M235" s="9"/>
    </row>
    <row r="236" spans="1:51" ht="30" customHeight="1" x14ac:dyDescent="0.3">
      <c r="A236" s="36" t="s">
        <v>1284</v>
      </c>
      <c r="B236" s="36"/>
      <c r="C236" s="36"/>
      <c r="D236" s="36"/>
      <c r="E236" s="37"/>
      <c r="F236" s="38"/>
      <c r="G236" s="37"/>
      <c r="H236" s="38"/>
      <c r="I236" s="37"/>
      <c r="J236" s="38"/>
      <c r="K236" s="37"/>
      <c r="L236" s="38"/>
      <c r="M236" s="36"/>
      <c r="N236" s="1" t="s">
        <v>356</v>
      </c>
    </row>
    <row r="237" spans="1:51" ht="30" customHeight="1" x14ac:dyDescent="0.3">
      <c r="A237" s="8" t="s">
        <v>1172</v>
      </c>
      <c r="B237" s="8" t="s">
        <v>1173</v>
      </c>
      <c r="C237" s="8" t="s">
        <v>1174</v>
      </c>
      <c r="D237" s="9">
        <v>7.92</v>
      </c>
      <c r="E237" s="13">
        <f>단가대비표!O114</f>
        <v>1649</v>
      </c>
      <c r="F237" s="14">
        <f>TRUNC(E237*D237,1)</f>
        <v>13060</v>
      </c>
      <c r="G237" s="13">
        <f>단가대비표!P114</f>
        <v>0</v>
      </c>
      <c r="H237" s="14">
        <f>TRUNC(G237*D237,1)</f>
        <v>0</v>
      </c>
      <c r="I237" s="13">
        <f>단가대비표!V114</f>
        <v>0</v>
      </c>
      <c r="J237" s="14">
        <f>TRUNC(I237*D237,1)</f>
        <v>0</v>
      </c>
      <c r="K237" s="13">
        <f t="shared" ref="K237:L239" si="36">TRUNC(E237+G237+I237,1)</f>
        <v>1649</v>
      </c>
      <c r="L237" s="14">
        <f t="shared" si="36"/>
        <v>13060</v>
      </c>
      <c r="M237" s="8" t="s">
        <v>52</v>
      </c>
      <c r="N237" s="2" t="s">
        <v>356</v>
      </c>
      <c r="O237" s="2" t="s">
        <v>1175</v>
      </c>
      <c r="P237" s="2" t="s">
        <v>65</v>
      </c>
      <c r="Q237" s="2" t="s">
        <v>65</v>
      </c>
      <c r="R237" s="2" t="s">
        <v>64</v>
      </c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2" t="s">
        <v>52</v>
      </c>
      <c r="AW237" s="2" t="s">
        <v>1285</v>
      </c>
      <c r="AX237" s="2" t="s">
        <v>52</v>
      </c>
      <c r="AY237" s="2" t="s">
        <v>52</v>
      </c>
    </row>
    <row r="238" spans="1:51" ht="30" customHeight="1" x14ac:dyDescent="0.3">
      <c r="A238" s="8" t="s">
        <v>1177</v>
      </c>
      <c r="B238" s="8" t="s">
        <v>1178</v>
      </c>
      <c r="C238" s="8" t="s">
        <v>80</v>
      </c>
      <c r="D238" s="9">
        <v>1</v>
      </c>
      <c r="E238" s="13">
        <f>일위대가목록!E135</f>
        <v>0</v>
      </c>
      <c r="F238" s="14">
        <f>TRUNC(E238*D238,1)</f>
        <v>0</v>
      </c>
      <c r="G238" s="13">
        <f>일위대가목록!F135</f>
        <v>14325</v>
      </c>
      <c r="H238" s="14">
        <f>TRUNC(G238*D238,1)</f>
        <v>14325</v>
      </c>
      <c r="I238" s="13">
        <f>일위대가목록!G135</f>
        <v>286</v>
      </c>
      <c r="J238" s="14">
        <f>TRUNC(I238*D238,1)</f>
        <v>286</v>
      </c>
      <c r="K238" s="13">
        <f t="shared" si="36"/>
        <v>14611</v>
      </c>
      <c r="L238" s="14">
        <f t="shared" si="36"/>
        <v>14611</v>
      </c>
      <c r="M238" s="8" t="s">
        <v>1179</v>
      </c>
      <c r="N238" s="2" t="s">
        <v>356</v>
      </c>
      <c r="O238" s="2" t="s">
        <v>1180</v>
      </c>
      <c r="P238" s="2" t="s">
        <v>64</v>
      </c>
      <c r="Q238" s="2" t="s">
        <v>65</v>
      </c>
      <c r="R238" s="2" t="s">
        <v>65</v>
      </c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2" t="s">
        <v>52</v>
      </c>
      <c r="AW238" s="2" t="s">
        <v>1286</v>
      </c>
      <c r="AX238" s="2" t="s">
        <v>52</v>
      </c>
      <c r="AY238" s="2" t="s">
        <v>52</v>
      </c>
    </row>
    <row r="239" spans="1:51" ht="30" customHeight="1" x14ac:dyDescent="0.3">
      <c r="A239" s="8" t="s">
        <v>1182</v>
      </c>
      <c r="B239" s="8" t="s">
        <v>1183</v>
      </c>
      <c r="C239" s="8" t="s">
        <v>80</v>
      </c>
      <c r="D239" s="9">
        <v>1</v>
      </c>
      <c r="E239" s="13">
        <f>일위대가목록!E136</f>
        <v>873</v>
      </c>
      <c r="F239" s="14">
        <f>TRUNC(E239*D239,1)</f>
        <v>873</v>
      </c>
      <c r="G239" s="13">
        <f>일위대가목록!F136</f>
        <v>12594</v>
      </c>
      <c r="H239" s="14">
        <f>TRUNC(G239*D239,1)</f>
        <v>12594</v>
      </c>
      <c r="I239" s="13">
        <f>일위대가목록!G136</f>
        <v>0</v>
      </c>
      <c r="J239" s="14">
        <f>TRUNC(I239*D239,1)</f>
        <v>0</v>
      </c>
      <c r="K239" s="13">
        <f t="shared" si="36"/>
        <v>13467</v>
      </c>
      <c r="L239" s="14">
        <f t="shared" si="36"/>
        <v>13467</v>
      </c>
      <c r="M239" s="8" t="s">
        <v>1184</v>
      </c>
      <c r="N239" s="2" t="s">
        <v>356</v>
      </c>
      <c r="O239" s="2" t="s">
        <v>1185</v>
      </c>
      <c r="P239" s="2" t="s">
        <v>64</v>
      </c>
      <c r="Q239" s="2" t="s">
        <v>65</v>
      </c>
      <c r="R239" s="2" t="s">
        <v>65</v>
      </c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2" t="s">
        <v>52</v>
      </c>
      <c r="AW239" s="2" t="s">
        <v>1287</v>
      </c>
      <c r="AX239" s="2" t="s">
        <v>52</v>
      </c>
      <c r="AY239" s="2" t="s">
        <v>52</v>
      </c>
    </row>
    <row r="240" spans="1:51" ht="30" customHeight="1" x14ac:dyDescent="0.3">
      <c r="A240" s="8" t="s">
        <v>904</v>
      </c>
      <c r="B240" s="8" t="s">
        <v>52</v>
      </c>
      <c r="C240" s="8" t="s">
        <v>52</v>
      </c>
      <c r="D240" s="9"/>
      <c r="E240" s="13"/>
      <c r="F240" s="14">
        <f>TRUNC(SUMIF(N237:N239, N236, F237:F239),0)</f>
        <v>13933</v>
      </c>
      <c r="G240" s="13"/>
      <c r="H240" s="14">
        <f>TRUNC(SUMIF(N237:N239, N236, H237:H239),0)</f>
        <v>26919</v>
      </c>
      <c r="I240" s="13"/>
      <c r="J240" s="14">
        <f>TRUNC(SUMIF(N237:N239, N236, J237:J239),0)</f>
        <v>286</v>
      </c>
      <c r="K240" s="13"/>
      <c r="L240" s="14">
        <f>F240+H240+J240</f>
        <v>41138</v>
      </c>
      <c r="M240" s="8" t="s">
        <v>52</v>
      </c>
      <c r="N240" s="2" t="s">
        <v>99</v>
      </c>
      <c r="O240" s="2" t="s">
        <v>99</v>
      </c>
      <c r="P240" s="2" t="s">
        <v>52</v>
      </c>
      <c r="Q240" s="2" t="s">
        <v>52</v>
      </c>
      <c r="R240" s="2" t="s">
        <v>52</v>
      </c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2" t="s">
        <v>52</v>
      </c>
      <c r="AW240" s="2" t="s">
        <v>52</v>
      </c>
      <c r="AX240" s="2" t="s">
        <v>52</v>
      </c>
      <c r="AY240" s="2" t="s">
        <v>52</v>
      </c>
    </row>
    <row r="241" spans="1:51" ht="30" customHeight="1" x14ac:dyDescent="0.3">
      <c r="A241" s="9"/>
      <c r="B241" s="9"/>
      <c r="C241" s="9"/>
      <c r="D241" s="9"/>
      <c r="E241" s="13"/>
      <c r="F241" s="14"/>
      <c r="G241" s="13"/>
      <c r="H241" s="14"/>
      <c r="I241" s="13"/>
      <c r="J241" s="14"/>
      <c r="K241" s="13"/>
      <c r="L241" s="14"/>
      <c r="M241" s="9"/>
    </row>
    <row r="242" spans="1:51" ht="30" customHeight="1" x14ac:dyDescent="0.3">
      <c r="A242" s="36" t="s">
        <v>1288</v>
      </c>
      <c r="B242" s="36"/>
      <c r="C242" s="36"/>
      <c r="D242" s="36"/>
      <c r="E242" s="37"/>
      <c r="F242" s="38"/>
      <c r="G242" s="37"/>
      <c r="H242" s="38"/>
      <c r="I242" s="37"/>
      <c r="J242" s="38"/>
      <c r="K242" s="37"/>
      <c r="L242" s="38"/>
      <c r="M242" s="36"/>
      <c r="N242" s="1" t="s">
        <v>361</v>
      </c>
    </row>
    <row r="243" spans="1:51" ht="30" customHeight="1" x14ac:dyDescent="0.3">
      <c r="A243" s="8" t="s">
        <v>1289</v>
      </c>
      <c r="B243" s="8" t="s">
        <v>1290</v>
      </c>
      <c r="C243" s="8" t="s">
        <v>80</v>
      </c>
      <c r="D243" s="9">
        <v>1.1000000000000001</v>
      </c>
      <c r="E243" s="13">
        <f>단가대비표!O124</f>
        <v>25600</v>
      </c>
      <c r="F243" s="14">
        <f>TRUNC(E243*D243,1)</f>
        <v>28160</v>
      </c>
      <c r="G243" s="13">
        <f>단가대비표!P124</f>
        <v>0</v>
      </c>
      <c r="H243" s="14">
        <f>TRUNC(G243*D243,1)</f>
        <v>0</v>
      </c>
      <c r="I243" s="13">
        <f>단가대비표!V124</f>
        <v>0</v>
      </c>
      <c r="J243" s="14">
        <f>TRUNC(I243*D243,1)</f>
        <v>0</v>
      </c>
      <c r="K243" s="13">
        <f t="shared" ref="K243:L245" si="37">TRUNC(E243+G243+I243,1)</f>
        <v>25600</v>
      </c>
      <c r="L243" s="14">
        <f t="shared" si="37"/>
        <v>28160</v>
      </c>
      <c r="M243" s="8" t="s">
        <v>52</v>
      </c>
      <c r="N243" s="2" t="s">
        <v>361</v>
      </c>
      <c r="O243" s="2" t="s">
        <v>1291</v>
      </c>
      <c r="P243" s="2" t="s">
        <v>65</v>
      </c>
      <c r="Q243" s="2" t="s">
        <v>65</v>
      </c>
      <c r="R243" s="2" t="s">
        <v>64</v>
      </c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2" t="s">
        <v>52</v>
      </c>
      <c r="AW243" s="2" t="s">
        <v>1292</v>
      </c>
      <c r="AX243" s="2" t="s">
        <v>52</v>
      </c>
      <c r="AY243" s="2" t="s">
        <v>52</v>
      </c>
    </row>
    <row r="244" spans="1:51" ht="30" customHeight="1" x14ac:dyDescent="0.3">
      <c r="A244" s="8" t="s">
        <v>1293</v>
      </c>
      <c r="B244" s="8" t="s">
        <v>1294</v>
      </c>
      <c r="C244" s="8" t="s">
        <v>172</v>
      </c>
      <c r="D244" s="9">
        <v>3.5000000000000003E-2</v>
      </c>
      <c r="E244" s="13">
        <f>단가대비표!O170</f>
        <v>2070</v>
      </c>
      <c r="F244" s="14">
        <f>TRUNC(E244*D244,1)</f>
        <v>72.400000000000006</v>
      </c>
      <c r="G244" s="13">
        <f>단가대비표!P170</f>
        <v>0</v>
      </c>
      <c r="H244" s="14">
        <f>TRUNC(G244*D244,1)</f>
        <v>0</v>
      </c>
      <c r="I244" s="13">
        <f>단가대비표!V170</f>
        <v>0</v>
      </c>
      <c r="J244" s="14">
        <f>TRUNC(I244*D244,1)</f>
        <v>0</v>
      </c>
      <c r="K244" s="13">
        <f t="shared" si="37"/>
        <v>2070</v>
      </c>
      <c r="L244" s="14">
        <f t="shared" si="37"/>
        <v>72.400000000000006</v>
      </c>
      <c r="M244" s="8" t="s">
        <v>52</v>
      </c>
      <c r="N244" s="2" t="s">
        <v>361</v>
      </c>
      <c r="O244" s="2" t="s">
        <v>1295</v>
      </c>
      <c r="P244" s="2" t="s">
        <v>65</v>
      </c>
      <c r="Q244" s="2" t="s">
        <v>65</v>
      </c>
      <c r="R244" s="2" t="s">
        <v>64</v>
      </c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2" t="s">
        <v>52</v>
      </c>
      <c r="AW244" s="2" t="s">
        <v>1296</v>
      </c>
      <c r="AX244" s="2" t="s">
        <v>52</v>
      </c>
      <c r="AY244" s="2" t="s">
        <v>52</v>
      </c>
    </row>
    <row r="245" spans="1:51" ht="30" customHeight="1" x14ac:dyDescent="0.3">
      <c r="A245" s="8" t="s">
        <v>1297</v>
      </c>
      <c r="B245" s="8" t="s">
        <v>1298</v>
      </c>
      <c r="C245" s="8" t="s">
        <v>80</v>
      </c>
      <c r="D245" s="9">
        <v>1</v>
      </c>
      <c r="E245" s="13">
        <f>일위대가목록!E147</f>
        <v>0</v>
      </c>
      <c r="F245" s="14">
        <f>TRUNC(E245*D245,1)</f>
        <v>0</v>
      </c>
      <c r="G245" s="13">
        <f>일위대가목록!F147</f>
        <v>6067</v>
      </c>
      <c r="H245" s="14">
        <f>TRUNC(G245*D245,1)</f>
        <v>6067</v>
      </c>
      <c r="I245" s="13">
        <f>일위대가목록!G147</f>
        <v>0</v>
      </c>
      <c r="J245" s="14">
        <f>TRUNC(I245*D245,1)</f>
        <v>0</v>
      </c>
      <c r="K245" s="13">
        <f t="shared" si="37"/>
        <v>6067</v>
      </c>
      <c r="L245" s="14">
        <f t="shared" si="37"/>
        <v>6067</v>
      </c>
      <c r="M245" s="8" t="s">
        <v>1299</v>
      </c>
      <c r="N245" s="2" t="s">
        <v>361</v>
      </c>
      <c r="O245" s="2" t="s">
        <v>1300</v>
      </c>
      <c r="P245" s="2" t="s">
        <v>64</v>
      </c>
      <c r="Q245" s="2" t="s">
        <v>65</v>
      </c>
      <c r="R245" s="2" t="s">
        <v>65</v>
      </c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2" t="s">
        <v>52</v>
      </c>
      <c r="AW245" s="2" t="s">
        <v>1301</v>
      </c>
      <c r="AX245" s="2" t="s">
        <v>52</v>
      </c>
      <c r="AY245" s="2" t="s">
        <v>52</v>
      </c>
    </row>
    <row r="246" spans="1:51" ht="30" customHeight="1" x14ac:dyDescent="0.3">
      <c r="A246" s="8" t="s">
        <v>904</v>
      </c>
      <c r="B246" s="8" t="s">
        <v>52</v>
      </c>
      <c r="C246" s="8" t="s">
        <v>52</v>
      </c>
      <c r="D246" s="9"/>
      <c r="E246" s="13"/>
      <c r="F246" s="14">
        <f>TRUNC(SUMIF(N243:N245, N242, F243:F245),0)</f>
        <v>28232</v>
      </c>
      <c r="G246" s="13"/>
      <c r="H246" s="14">
        <f>TRUNC(SUMIF(N243:N245, N242, H243:H245),0)</f>
        <v>6067</v>
      </c>
      <c r="I246" s="13"/>
      <c r="J246" s="14">
        <f>TRUNC(SUMIF(N243:N245, N242, J243:J245),0)</f>
        <v>0</v>
      </c>
      <c r="K246" s="13"/>
      <c r="L246" s="14">
        <f>F246+H246+J246</f>
        <v>34299</v>
      </c>
      <c r="M246" s="8" t="s">
        <v>52</v>
      </c>
      <c r="N246" s="2" t="s">
        <v>99</v>
      </c>
      <c r="O246" s="2" t="s">
        <v>99</v>
      </c>
      <c r="P246" s="2" t="s">
        <v>52</v>
      </c>
      <c r="Q246" s="2" t="s">
        <v>52</v>
      </c>
      <c r="R246" s="2" t="s">
        <v>52</v>
      </c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2" t="s">
        <v>52</v>
      </c>
      <c r="AW246" s="2" t="s">
        <v>52</v>
      </c>
      <c r="AX246" s="2" t="s">
        <v>52</v>
      </c>
      <c r="AY246" s="2" t="s">
        <v>52</v>
      </c>
    </row>
    <row r="247" spans="1:51" ht="30" customHeight="1" x14ac:dyDescent="0.3">
      <c r="A247" s="9"/>
      <c r="B247" s="9"/>
      <c r="C247" s="9"/>
      <c r="D247" s="9"/>
      <c r="E247" s="13"/>
      <c r="F247" s="14"/>
      <c r="G247" s="13"/>
      <c r="H247" s="14"/>
      <c r="I247" s="13"/>
      <c r="J247" s="14"/>
      <c r="K247" s="13"/>
      <c r="L247" s="14"/>
      <c r="M247" s="9"/>
    </row>
    <row r="248" spans="1:51" ht="30" customHeight="1" x14ac:dyDescent="0.3">
      <c r="A248" s="36" t="s">
        <v>1302</v>
      </c>
      <c r="B248" s="36"/>
      <c r="C248" s="36"/>
      <c r="D248" s="36"/>
      <c r="E248" s="37"/>
      <c r="F248" s="38"/>
      <c r="G248" s="37"/>
      <c r="H248" s="38"/>
      <c r="I248" s="37"/>
      <c r="J248" s="38"/>
      <c r="K248" s="37"/>
      <c r="L248" s="38"/>
      <c r="M248" s="36"/>
      <c r="N248" s="1" t="s">
        <v>366</v>
      </c>
    </row>
    <row r="249" spans="1:51" ht="30" customHeight="1" x14ac:dyDescent="0.3">
      <c r="A249" s="8" t="s">
        <v>1303</v>
      </c>
      <c r="B249" s="8" t="s">
        <v>1304</v>
      </c>
      <c r="C249" s="8" t="s">
        <v>80</v>
      </c>
      <c r="D249" s="9">
        <v>1.05</v>
      </c>
      <c r="E249" s="13">
        <f>단가대비표!O125</f>
        <v>8518</v>
      </c>
      <c r="F249" s="14">
        <f>TRUNC(E249*D249,1)</f>
        <v>8943.9</v>
      </c>
      <c r="G249" s="13">
        <f>단가대비표!P125</f>
        <v>0</v>
      </c>
      <c r="H249" s="14">
        <f>TRUNC(G249*D249,1)</f>
        <v>0</v>
      </c>
      <c r="I249" s="13">
        <f>단가대비표!V125</f>
        <v>0</v>
      </c>
      <c r="J249" s="14">
        <f>TRUNC(I249*D249,1)</f>
        <v>0</v>
      </c>
      <c r="K249" s="13">
        <f>TRUNC(E249+G249+I249,1)</f>
        <v>8518</v>
      </c>
      <c r="L249" s="14">
        <f>TRUNC(F249+H249+J249,1)</f>
        <v>8943.9</v>
      </c>
      <c r="M249" s="8" t="s">
        <v>52</v>
      </c>
      <c r="N249" s="2" t="s">
        <v>366</v>
      </c>
      <c r="O249" s="2" t="s">
        <v>1305</v>
      </c>
      <c r="P249" s="2" t="s">
        <v>65</v>
      </c>
      <c r="Q249" s="2" t="s">
        <v>65</v>
      </c>
      <c r="R249" s="2" t="s">
        <v>64</v>
      </c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2" t="s">
        <v>52</v>
      </c>
      <c r="AW249" s="2" t="s">
        <v>1306</v>
      </c>
      <c r="AX249" s="2" t="s">
        <v>52</v>
      </c>
      <c r="AY249" s="2" t="s">
        <v>52</v>
      </c>
    </row>
    <row r="250" spans="1:51" ht="30" customHeight="1" x14ac:dyDescent="0.3">
      <c r="A250" s="8" t="s">
        <v>1307</v>
      </c>
      <c r="B250" s="8" t="s">
        <v>1298</v>
      </c>
      <c r="C250" s="8" t="s">
        <v>80</v>
      </c>
      <c r="D250" s="9">
        <v>1</v>
      </c>
      <c r="E250" s="13">
        <f>일위대가목록!E148</f>
        <v>0</v>
      </c>
      <c r="F250" s="14">
        <f>TRUNC(E250*D250,1)</f>
        <v>0</v>
      </c>
      <c r="G250" s="13">
        <f>일위대가목록!F148</f>
        <v>2485</v>
      </c>
      <c r="H250" s="14">
        <f>TRUNC(G250*D250,1)</f>
        <v>2485</v>
      </c>
      <c r="I250" s="13">
        <f>일위대가목록!G148</f>
        <v>0</v>
      </c>
      <c r="J250" s="14">
        <f>TRUNC(I250*D250,1)</f>
        <v>0</v>
      </c>
      <c r="K250" s="13">
        <f>TRUNC(E250+G250+I250,1)</f>
        <v>2485</v>
      </c>
      <c r="L250" s="14">
        <f>TRUNC(F250+H250+J250,1)</f>
        <v>2485</v>
      </c>
      <c r="M250" s="8" t="s">
        <v>1308</v>
      </c>
      <c r="N250" s="2" t="s">
        <v>366</v>
      </c>
      <c r="O250" s="2" t="s">
        <v>1309</v>
      </c>
      <c r="P250" s="2" t="s">
        <v>64</v>
      </c>
      <c r="Q250" s="2" t="s">
        <v>65</v>
      </c>
      <c r="R250" s="2" t="s">
        <v>65</v>
      </c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2" t="s">
        <v>52</v>
      </c>
      <c r="AW250" s="2" t="s">
        <v>1310</v>
      </c>
      <c r="AX250" s="2" t="s">
        <v>52</v>
      </c>
      <c r="AY250" s="2" t="s">
        <v>52</v>
      </c>
    </row>
    <row r="251" spans="1:51" ht="30" customHeight="1" x14ac:dyDescent="0.3">
      <c r="A251" s="8" t="s">
        <v>904</v>
      </c>
      <c r="B251" s="8" t="s">
        <v>52</v>
      </c>
      <c r="C251" s="8" t="s">
        <v>52</v>
      </c>
      <c r="D251" s="9"/>
      <c r="E251" s="13"/>
      <c r="F251" s="14">
        <f>TRUNC(SUMIF(N249:N250, N248, F249:F250),0)</f>
        <v>8943</v>
      </c>
      <c r="G251" s="13"/>
      <c r="H251" s="14">
        <f>TRUNC(SUMIF(N249:N250, N248, H249:H250),0)</f>
        <v>2485</v>
      </c>
      <c r="I251" s="13"/>
      <c r="J251" s="14">
        <f>TRUNC(SUMIF(N249:N250, N248, J249:J250),0)</f>
        <v>0</v>
      </c>
      <c r="K251" s="13"/>
      <c r="L251" s="14">
        <f>F251+H251+J251</f>
        <v>11428</v>
      </c>
      <c r="M251" s="8" t="s">
        <v>52</v>
      </c>
      <c r="N251" s="2" t="s">
        <v>99</v>
      </c>
      <c r="O251" s="2" t="s">
        <v>99</v>
      </c>
      <c r="P251" s="2" t="s">
        <v>52</v>
      </c>
      <c r="Q251" s="2" t="s">
        <v>52</v>
      </c>
      <c r="R251" s="2" t="s">
        <v>52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2" t="s">
        <v>52</v>
      </c>
      <c r="AW251" s="2" t="s">
        <v>52</v>
      </c>
      <c r="AX251" s="2" t="s">
        <v>52</v>
      </c>
      <c r="AY251" s="2" t="s">
        <v>52</v>
      </c>
    </row>
    <row r="252" spans="1:51" ht="30" customHeight="1" x14ac:dyDescent="0.3">
      <c r="A252" s="9"/>
      <c r="B252" s="9"/>
      <c r="C252" s="9"/>
      <c r="D252" s="9"/>
      <c r="E252" s="13"/>
      <c r="F252" s="14"/>
      <c r="G252" s="13"/>
      <c r="H252" s="14"/>
      <c r="I252" s="13"/>
      <c r="J252" s="14"/>
      <c r="K252" s="13"/>
      <c r="L252" s="14"/>
      <c r="M252" s="9"/>
    </row>
    <row r="253" spans="1:51" ht="30" customHeight="1" x14ac:dyDescent="0.3">
      <c r="A253" s="36" t="s">
        <v>1311</v>
      </c>
      <c r="B253" s="36"/>
      <c r="C253" s="36"/>
      <c r="D253" s="36"/>
      <c r="E253" s="37"/>
      <c r="F253" s="38"/>
      <c r="G253" s="37"/>
      <c r="H253" s="38"/>
      <c r="I253" s="37"/>
      <c r="J253" s="38"/>
      <c r="K253" s="37"/>
      <c r="L253" s="38"/>
      <c r="M253" s="36"/>
      <c r="N253" s="1" t="s">
        <v>371</v>
      </c>
    </row>
    <row r="254" spans="1:51" ht="30" customHeight="1" x14ac:dyDescent="0.3">
      <c r="A254" s="8" t="s">
        <v>1312</v>
      </c>
      <c r="B254" s="8" t="s">
        <v>1313</v>
      </c>
      <c r="C254" s="8" t="s">
        <v>80</v>
      </c>
      <c r="D254" s="9">
        <v>2.2999999999999998</v>
      </c>
      <c r="E254" s="13">
        <f>단가대비표!O100</f>
        <v>157</v>
      </c>
      <c r="F254" s="14">
        <f>TRUNC(E254*D254,1)</f>
        <v>361.1</v>
      </c>
      <c r="G254" s="13">
        <f>단가대비표!P100</f>
        <v>0</v>
      </c>
      <c r="H254" s="14">
        <f>TRUNC(G254*D254,1)</f>
        <v>0</v>
      </c>
      <c r="I254" s="13">
        <f>단가대비표!V100</f>
        <v>0</v>
      </c>
      <c r="J254" s="14">
        <f>TRUNC(I254*D254,1)</f>
        <v>0</v>
      </c>
      <c r="K254" s="13">
        <f>TRUNC(E254+G254+I254,1)</f>
        <v>157</v>
      </c>
      <c r="L254" s="14">
        <f>TRUNC(F254+H254+J254,1)</f>
        <v>361.1</v>
      </c>
      <c r="M254" s="8" t="s">
        <v>52</v>
      </c>
      <c r="N254" s="2" t="s">
        <v>371</v>
      </c>
      <c r="O254" s="2" t="s">
        <v>1314</v>
      </c>
      <c r="P254" s="2" t="s">
        <v>65</v>
      </c>
      <c r="Q254" s="2" t="s">
        <v>65</v>
      </c>
      <c r="R254" s="2" t="s">
        <v>64</v>
      </c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2" t="s">
        <v>52</v>
      </c>
      <c r="AW254" s="2" t="s">
        <v>1315</v>
      </c>
      <c r="AX254" s="2" t="s">
        <v>52</v>
      </c>
      <c r="AY254" s="2" t="s">
        <v>52</v>
      </c>
    </row>
    <row r="255" spans="1:51" ht="30" customHeight="1" x14ac:dyDescent="0.3">
      <c r="A255" s="8" t="s">
        <v>1316</v>
      </c>
      <c r="B255" s="8" t="s">
        <v>381</v>
      </c>
      <c r="C255" s="8" t="s">
        <v>80</v>
      </c>
      <c r="D255" s="9">
        <v>1</v>
      </c>
      <c r="E255" s="13">
        <f>일위대가목록!E149</f>
        <v>0</v>
      </c>
      <c r="F255" s="14">
        <f>TRUNC(E255*D255,1)</f>
        <v>0</v>
      </c>
      <c r="G255" s="13">
        <f>일위대가목록!F149</f>
        <v>1172</v>
      </c>
      <c r="H255" s="14">
        <f>TRUNC(G255*D255,1)</f>
        <v>1172</v>
      </c>
      <c r="I255" s="13">
        <f>일위대가목록!G149</f>
        <v>0</v>
      </c>
      <c r="J255" s="14">
        <f>TRUNC(I255*D255,1)</f>
        <v>0</v>
      </c>
      <c r="K255" s="13">
        <f>TRUNC(E255+G255+I255,1)</f>
        <v>1172</v>
      </c>
      <c r="L255" s="14">
        <f>TRUNC(F255+H255+J255,1)</f>
        <v>1172</v>
      </c>
      <c r="M255" s="8" t="s">
        <v>1317</v>
      </c>
      <c r="N255" s="2" t="s">
        <v>371</v>
      </c>
      <c r="O255" s="2" t="s">
        <v>1318</v>
      </c>
      <c r="P255" s="2" t="s">
        <v>64</v>
      </c>
      <c r="Q255" s="2" t="s">
        <v>65</v>
      </c>
      <c r="R255" s="2" t="s">
        <v>65</v>
      </c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2" t="s">
        <v>52</v>
      </c>
      <c r="AW255" s="2" t="s">
        <v>1319</v>
      </c>
      <c r="AX255" s="2" t="s">
        <v>52</v>
      </c>
      <c r="AY255" s="2" t="s">
        <v>52</v>
      </c>
    </row>
    <row r="256" spans="1:51" ht="30" customHeight="1" x14ac:dyDescent="0.3">
      <c r="A256" s="8" t="s">
        <v>904</v>
      </c>
      <c r="B256" s="8" t="s">
        <v>52</v>
      </c>
      <c r="C256" s="8" t="s">
        <v>52</v>
      </c>
      <c r="D256" s="9"/>
      <c r="E256" s="13"/>
      <c r="F256" s="14">
        <f>TRUNC(SUMIF(N254:N255, N253, F254:F255),0)</f>
        <v>361</v>
      </c>
      <c r="G256" s="13"/>
      <c r="H256" s="14">
        <f>TRUNC(SUMIF(N254:N255, N253, H254:H255),0)</f>
        <v>1172</v>
      </c>
      <c r="I256" s="13"/>
      <c r="J256" s="14">
        <f>TRUNC(SUMIF(N254:N255, N253, J254:J255),0)</f>
        <v>0</v>
      </c>
      <c r="K256" s="13"/>
      <c r="L256" s="14">
        <f>F256+H256+J256</f>
        <v>1533</v>
      </c>
      <c r="M256" s="8" t="s">
        <v>52</v>
      </c>
      <c r="N256" s="2" t="s">
        <v>99</v>
      </c>
      <c r="O256" s="2" t="s">
        <v>99</v>
      </c>
      <c r="P256" s="2" t="s">
        <v>52</v>
      </c>
      <c r="Q256" s="2" t="s">
        <v>52</v>
      </c>
      <c r="R256" s="2" t="s">
        <v>52</v>
      </c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2" t="s">
        <v>52</v>
      </c>
      <c r="AW256" s="2" t="s">
        <v>52</v>
      </c>
      <c r="AX256" s="2" t="s">
        <v>52</v>
      </c>
      <c r="AY256" s="2" t="s">
        <v>52</v>
      </c>
    </row>
    <row r="257" spans="1:51" ht="30" customHeight="1" x14ac:dyDescent="0.3">
      <c r="A257" s="9"/>
      <c r="B257" s="9"/>
      <c r="C257" s="9"/>
      <c r="D257" s="9"/>
      <c r="E257" s="13"/>
      <c r="F257" s="14"/>
      <c r="G257" s="13"/>
      <c r="H257" s="14"/>
      <c r="I257" s="13"/>
      <c r="J257" s="14"/>
      <c r="K257" s="13"/>
      <c r="L257" s="14"/>
      <c r="M257" s="9"/>
    </row>
    <row r="258" spans="1:51" ht="30" customHeight="1" x14ac:dyDescent="0.3">
      <c r="A258" s="36" t="s">
        <v>1320</v>
      </c>
      <c r="B258" s="36"/>
      <c r="C258" s="36"/>
      <c r="D258" s="36"/>
      <c r="E258" s="37"/>
      <c r="F258" s="38"/>
      <c r="G258" s="37"/>
      <c r="H258" s="38"/>
      <c r="I258" s="37"/>
      <c r="J258" s="38"/>
      <c r="K258" s="37"/>
      <c r="L258" s="38"/>
      <c r="M258" s="36"/>
      <c r="N258" s="1" t="s">
        <v>378</v>
      </c>
    </row>
    <row r="259" spans="1:51" ht="30" customHeight="1" x14ac:dyDescent="0.3">
      <c r="A259" s="8" t="s">
        <v>1321</v>
      </c>
      <c r="B259" s="8" t="s">
        <v>1322</v>
      </c>
      <c r="C259" s="8" t="s">
        <v>992</v>
      </c>
      <c r="D259" s="9">
        <v>0.06</v>
      </c>
      <c r="E259" s="13">
        <f>단가대비표!O177</f>
        <v>9433</v>
      </c>
      <c r="F259" s="14">
        <f>TRUNC(E259*D259,1)</f>
        <v>565.9</v>
      </c>
      <c r="G259" s="13">
        <f>단가대비표!P177</f>
        <v>0</v>
      </c>
      <c r="H259" s="14">
        <f>TRUNC(G259*D259,1)</f>
        <v>0</v>
      </c>
      <c r="I259" s="13">
        <f>단가대비표!V177</f>
        <v>0</v>
      </c>
      <c r="J259" s="14">
        <f>TRUNC(I259*D259,1)</f>
        <v>0</v>
      </c>
      <c r="K259" s="13">
        <f>TRUNC(E259+G259+I259,1)</f>
        <v>9433</v>
      </c>
      <c r="L259" s="14">
        <f>TRUNC(F259+H259+J259,1)</f>
        <v>565.9</v>
      </c>
      <c r="M259" s="8" t="s">
        <v>52</v>
      </c>
      <c r="N259" s="2" t="s">
        <v>378</v>
      </c>
      <c r="O259" s="2" t="s">
        <v>1323</v>
      </c>
      <c r="P259" s="2" t="s">
        <v>65</v>
      </c>
      <c r="Q259" s="2" t="s">
        <v>65</v>
      </c>
      <c r="R259" s="2" t="s">
        <v>64</v>
      </c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2" t="s">
        <v>52</v>
      </c>
      <c r="AW259" s="2" t="s">
        <v>1324</v>
      </c>
      <c r="AX259" s="2" t="s">
        <v>52</v>
      </c>
      <c r="AY259" s="2" t="s">
        <v>52</v>
      </c>
    </row>
    <row r="260" spans="1:51" ht="30" customHeight="1" x14ac:dyDescent="0.3">
      <c r="A260" s="8" t="s">
        <v>1325</v>
      </c>
      <c r="B260" s="8" t="s">
        <v>1326</v>
      </c>
      <c r="C260" s="8" t="s">
        <v>196</v>
      </c>
      <c r="D260" s="9">
        <v>1</v>
      </c>
      <c r="E260" s="13">
        <f>일위대가목록!E150</f>
        <v>0</v>
      </c>
      <c r="F260" s="14">
        <f>TRUNC(E260*D260,1)</f>
        <v>0</v>
      </c>
      <c r="G260" s="13">
        <f>일위대가목록!F150</f>
        <v>4696</v>
      </c>
      <c r="H260" s="14">
        <f>TRUNC(G260*D260,1)</f>
        <v>4696</v>
      </c>
      <c r="I260" s="13">
        <f>일위대가목록!G150</f>
        <v>0</v>
      </c>
      <c r="J260" s="14">
        <f>TRUNC(I260*D260,1)</f>
        <v>0</v>
      </c>
      <c r="K260" s="13">
        <f>TRUNC(E260+G260+I260,1)</f>
        <v>4696</v>
      </c>
      <c r="L260" s="14">
        <f>TRUNC(F260+H260+J260,1)</f>
        <v>4696</v>
      </c>
      <c r="M260" s="8" t="s">
        <v>1327</v>
      </c>
      <c r="N260" s="2" t="s">
        <v>378</v>
      </c>
      <c r="O260" s="2" t="s">
        <v>1328</v>
      </c>
      <c r="P260" s="2" t="s">
        <v>64</v>
      </c>
      <c r="Q260" s="2" t="s">
        <v>65</v>
      </c>
      <c r="R260" s="2" t="s">
        <v>65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2" t="s">
        <v>52</v>
      </c>
      <c r="AW260" s="2" t="s">
        <v>1329</v>
      </c>
      <c r="AX260" s="2" t="s">
        <v>52</v>
      </c>
      <c r="AY260" s="2" t="s">
        <v>52</v>
      </c>
    </row>
    <row r="261" spans="1:51" ht="30" customHeight="1" x14ac:dyDescent="0.3">
      <c r="A261" s="8" t="s">
        <v>904</v>
      </c>
      <c r="B261" s="8" t="s">
        <v>52</v>
      </c>
      <c r="C261" s="8" t="s">
        <v>52</v>
      </c>
      <c r="D261" s="9"/>
      <c r="E261" s="13"/>
      <c r="F261" s="14">
        <f>TRUNC(SUMIF(N259:N260, N258, F259:F260),0)</f>
        <v>565</v>
      </c>
      <c r="G261" s="13"/>
      <c r="H261" s="14">
        <f>TRUNC(SUMIF(N259:N260, N258, H259:H260),0)</f>
        <v>4696</v>
      </c>
      <c r="I261" s="13"/>
      <c r="J261" s="14">
        <f>TRUNC(SUMIF(N259:N260, N258, J259:J260),0)</f>
        <v>0</v>
      </c>
      <c r="K261" s="13"/>
      <c r="L261" s="14">
        <f>F261+H261+J261</f>
        <v>5261</v>
      </c>
      <c r="M261" s="8" t="s">
        <v>52</v>
      </c>
      <c r="N261" s="2" t="s">
        <v>99</v>
      </c>
      <c r="O261" s="2" t="s">
        <v>99</v>
      </c>
      <c r="P261" s="2" t="s">
        <v>52</v>
      </c>
      <c r="Q261" s="2" t="s">
        <v>52</v>
      </c>
      <c r="R261" s="2" t="s">
        <v>52</v>
      </c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2" t="s">
        <v>52</v>
      </c>
      <c r="AW261" s="2" t="s">
        <v>52</v>
      </c>
      <c r="AX261" s="2" t="s">
        <v>52</v>
      </c>
      <c r="AY261" s="2" t="s">
        <v>52</v>
      </c>
    </row>
    <row r="262" spans="1:51" ht="30" customHeight="1" x14ac:dyDescent="0.3">
      <c r="A262" s="9"/>
      <c r="B262" s="9"/>
      <c r="C262" s="9"/>
      <c r="D262" s="9"/>
      <c r="E262" s="13"/>
      <c r="F262" s="14"/>
      <c r="G262" s="13"/>
      <c r="H262" s="14"/>
      <c r="I262" s="13"/>
      <c r="J262" s="14"/>
      <c r="K262" s="13"/>
      <c r="L262" s="14"/>
      <c r="M262" s="9"/>
    </row>
    <row r="263" spans="1:51" ht="30" customHeight="1" x14ac:dyDescent="0.3">
      <c r="A263" s="36" t="s">
        <v>1330</v>
      </c>
      <c r="B263" s="36"/>
      <c r="C263" s="36"/>
      <c r="D263" s="36"/>
      <c r="E263" s="37"/>
      <c r="F263" s="38"/>
      <c r="G263" s="37"/>
      <c r="H263" s="38"/>
      <c r="I263" s="37"/>
      <c r="J263" s="38"/>
      <c r="K263" s="37"/>
      <c r="L263" s="38"/>
      <c r="M263" s="36"/>
      <c r="N263" s="1" t="s">
        <v>383</v>
      </c>
    </row>
    <row r="264" spans="1:51" ht="30" customHeight="1" x14ac:dyDescent="0.3">
      <c r="A264" s="8" t="s">
        <v>986</v>
      </c>
      <c r="B264" s="8" t="s">
        <v>987</v>
      </c>
      <c r="C264" s="8" t="s">
        <v>172</v>
      </c>
      <c r="D264" s="9">
        <v>13.05</v>
      </c>
      <c r="E264" s="13">
        <f>단가대비표!O117</f>
        <v>92.04</v>
      </c>
      <c r="F264" s="14">
        <f>TRUNC(E264*D264,1)</f>
        <v>1201.0999999999999</v>
      </c>
      <c r="G264" s="13">
        <f>단가대비표!P117</f>
        <v>0</v>
      </c>
      <c r="H264" s="14">
        <f>TRUNC(G264*D264,1)</f>
        <v>0</v>
      </c>
      <c r="I264" s="13">
        <f>단가대비표!V117</f>
        <v>0</v>
      </c>
      <c r="J264" s="14">
        <f>TRUNC(I264*D264,1)</f>
        <v>0</v>
      </c>
      <c r="K264" s="13">
        <f t="shared" ref="K264:L267" si="38">TRUNC(E264+G264+I264,1)</f>
        <v>92</v>
      </c>
      <c r="L264" s="14">
        <f t="shared" si="38"/>
        <v>1201.0999999999999</v>
      </c>
      <c r="M264" s="8" t="s">
        <v>52</v>
      </c>
      <c r="N264" s="2" t="s">
        <v>383</v>
      </c>
      <c r="O264" s="2" t="s">
        <v>988</v>
      </c>
      <c r="P264" s="2" t="s">
        <v>65</v>
      </c>
      <c r="Q264" s="2" t="s">
        <v>65</v>
      </c>
      <c r="R264" s="2" t="s">
        <v>64</v>
      </c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2" t="s">
        <v>52</v>
      </c>
      <c r="AW264" s="2" t="s">
        <v>1331</v>
      </c>
      <c r="AX264" s="2" t="s">
        <v>52</v>
      </c>
      <c r="AY264" s="2" t="s">
        <v>52</v>
      </c>
    </row>
    <row r="265" spans="1:51" ht="30" customHeight="1" x14ac:dyDescent="0.3">
      <c r="A265" s="8" t="s">
        <v>1332</v>
      </c>
      <c r="B265" s="8" t="s">
        <v>950</v>
      </c>
      <c r="C265" s="8" t="s">
        <v>104</v>
      </c>
      <c r="D265" s="9">
        <v>1.7000000000000001E-2</v>
      </c>
      <c r="E265" s="13">
        <f>단가대비표!O31</f>
        <v>40000</v>
      </c>
      <c r="F265" s="14">
        <f>TRUNC(E265*D265,1)</f>
        <v>680</v>
      </c>
      <c r="G265" s="13">
        <f>단가대비표!P31</f>
        <v>0</v>
      </c>
      <c r="H265" s="14">
        <f>TRUNC(G265*D265,1)</f>
        <v>0</v>
      </c>
      <c r="I265" s="13">
        <f>단가대비표!V31</f>
        <v>0</v>
      </c>
      <c r="J265" s="14">
        <f>TRUNC(I265*D265,1)</f>
        <v>0</v>
      </c>
      <c r="K265" s="13">
        <f t="shared" si="38"/>
        <v>40000</v>
      </c>
      <c r="L265" s="14">
        <f t="shared" si="38"/>
        <v>680</v>
      </c>
      <c r="M265" s="8" t="s">
        <v>52</v>
      </c>
      <c r="N265" s="2" t="s">
        <v>383</v>
      </c>
      <c r="O265" s="2" t="s">
        <v>1333</v>
      </c>
      <c r="P265" s="2" t="s">
        <v>65</v>
      </c>
      <c r="Q265" s="2" t="s">
        <v>65</v>
      </c>
      <c r="R265" s="2" t="s">
        <v>64</v>
      </c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2" t="s">
        <v>52</v>
      </c>
      <c r="AW265" s="2" t="s">
        <v>1334</v>
      </c>
      <c r="AX265" s="2" t="s">
        <v>52</v>
      </c>
      <c r="AY265" s="2" t="s">
        <v>52</v>
      </c>
    </row>
    <row r="266" spans="1:51" ht="30" customHeight="1" x14ac:dyDescent="0.3">
      <c r="A266" s="8" t="s">
        <v>1335</v>
      </c>
      <c r="B266" s="8" t="s">
        <v>52</v>
      </c>
      <c r="C266" s="8" t="s">
        <v>992</v>
      </c>
      <c r="D266" s="9">
        <v>0.65500000000000003</v>
      </c>
      <c r="E266" s="13">
        <f>단가대비표!O99</f>
        <v>590</v>
      </c>
      <c r="F266" s="14">
        <f>TRUNC(E266*D266,1)</f>
        <v>386.4</v>
      </c>
      <c r="G266" s="13">
        <f>단가대비표!P99</f>
        <v>0</v>
      </c>
      <c r="H266" s="14">
        <f>TRUNC(G266*D266,1)</f>
        <v>0</v>
      </c>
      <c r="I266" s="13">
        <f>단가대비표!V99</f>
        <v>0</v>
      </c>
      <c r="J266" s="14">
        <f>TRUNC(I266*D266,1)</f>
        <v>0</v>
      </c>
      <c r="K266" s="13">
        <f t="shared" si="38"/>
        <v>590</v>
      </c>
      <c r="L266" s="14">
        <f t="shared" si="38"/>
        <v>386.4</v>
      </c>
      <c r="M266" s="8" t="s">
        <v>1336</v>
      </c>
      <c r="N266" s="2" t="s">
        <v>383</v>
      </c>
      <c r="O266" s="2" t="s">
        <v>1337</v>
      </c>
      <c r="P266" s="2" t="s">
        <v>65</v>
      </c>
      <c r="Q266" s="2" t="s">
        <v>65</v>
      </c>
      <c r="R266" s="2" t="s">
        <v>64</v>
      </c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2" t="s">
        <v>52</v>
      </c>
      <c r="AW266" s="2" t="s">
        <v>1338</v>
      </c>
      <c r="AX266" s="2" t="s">
        <v>52</v>
      </c>
      <c r="AY266" s="2" t="s">
        <v>52</v>
      </c>
    </row>
    <row r="267" spans="1:51" ht="30" customHeight="1" x14ac:dyDescent="0.3">
      <c r="A267" s="8" t="s">
        <v>1339</v>
      </c>
      <c r="B267" s="8" t="s">
        <v>381</v>
      </c>
      <c r="C267" s="8" t="s">
        <v>80</v>
      </c>
      <c r="D267" s="9">
        <v>1</v>
      </c>
      <c r="E267" s="13">
        <f>일위대가목록!E151</f>
        <v>0</v>
      </c>
      <c r="F267" s="14">
        <f>TRUNC(E267*D267,1)</f>
        <v>0</v>
      </c>
      <c r="G267" s="13">
        <f>일위대가목록!F151</f>
        <v>18718</v>
      </c>
      <c r="H267" s="14">
        <f>TRUNC(G267*D267,1)</f>
        <v>18718</v>
      </c>
      <c r="I267" s="13">
        <f>일위대가목록!G151</f>
        <v>561</v>
      </c>
      <c r="J267" s="14">
        <f>TRUNC(I267*D267,1)</f>
        <v>561</v>
      </c>
      <c r="K267" s="13">
        <f t="shared" si="38"/>
        <v>19279</v>
      </c>
      <c r="L267" s="14">
        <f t="shared" si="38"/>
        <v>19279</v>
      </c>
      <c r="M267" s="8" t="s">
        <v>1340</v>
      </c>
      <c r="N267" s="2" t="s">
        <v>383</v>
      </c>
      <c r="O267" s="2" t="s">
        <v>1341</v>
      </c>
      <c r="P267" s="2" t="s">
        <v>64</v>
      </c>
      <c r="Q267" s="2" t="s">
        <v>65</v>
      </c>
      <c r="R267" s="2" t="s">
        <v>65</v>
      </c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2" t="s">
        <v>52</v>
      </c>
      <c r="AW267" s="2" t="s">
        <v>1342</v>
      </c>
      <c r="AX267" s="2" t="s">
        <v>52</v>
      </c>
      <c r="AY267" s="2" t="s">
        <v>52</v>
      </c>
    </row>
    <row r="268" spans="1:51" ht="30" customHeight="1" x14ac:dyDescent="0.3">
      <c r="A268" s="8" t="s">
        <v>904</v>
      </c>
      <c r="B268" s="8" t="s">
        <v>52</v>
      </c>
      <c r="C268" s="8" t="s">
        <v>52</v>
      </c>
      <c r="D268" s="9"/>
      <c r="E268" s="13"/>
      <c r="F268" s="14">
        <f>TRUNC(SUMIF(N264:N267, N263, F264:F267),0)</f>
        <v>2267</v>
      </c>
      <c r="G268" s="13"/>
      <c r="H268" s="14">
        <f>TRUNC(SUMIF(N264:N267, N263, H264:H267),0)</f>
        <v>18718</v>
      </c>
      <c r="I268" s="13"/>
      <c r="J268" s="14">
        <f>TRUNC(SUMIF(N264:N267, N263, J264:J267),0)</f>
        <v>561</v>
      </c>
      <c r="K268" s="13"/>
      <c r="L268" s="14">
        <f>F268+H268+J268</f>
        <v>21546</v>
      </c>
      <c r="M268" s="8" t="s">
        <v>52</v>
      </c>
      <c r="N268" s="2" t="s">
        <v>99</v>
      </c>
      <c r="O268" s="2" t="s">
        <v>99</v>
      </c>
      <c r="P268" s="2" t="s">
        <v>52</v>
      </c>
      <c r="Q268" s="2" t="s">
        <v>52</v>
      </c>
      <c r="R268" s="2" t="s">
        <v>52</v>
      </c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2" t="s">
        <v>52</v>
      </c>
      <c r="AW268" s="2" t="s">
        <v>52</v>
      </c>
      <c r="AX268" s="2" t="s">
        <v>52</v>
      </c>
      <c r="AY268" s="2" t="s">
        <v>52</v>
      </c>
    </row>
    <row r="269" spans="1:51" ht="30" customHeight="1" x14ac:dyDescent="0.3">
      <c r="A269" s="9"/>
      <c r="B269" s="9"/>
      <c r="C269" s="9"/>
      <c r="D269" s="9"/>
      <c r="E269" s="13"/>
      <c r="F269" s="14"/>
      <c r="G269" s="13"/>
      <c r="H269" s="14"/>
      <c r="I269" s="13"/>
      <c r="J269" s="14"/>
      <c r="K269" s="13"/>
      <c r="L269" s="14"/>
      <c r="M269" s="9"/>
    </row>
    <row r="270" spans="1:51" ht="30" customHeight="1" x14ac:dyDescent="0.3">
      <c r="A270" s="36" t="s">
        <v>1343</v>
      </c>
      <c r="B270" s="36"/>
      <c r="C270" s="36"/>
      <c r="D270" s="36"/>
      <c r="E270" s="37"/>
      <c r="F270" s="38"/>
      <c r="G270" s="37"/>
      <c r="H270" s="38"/>
      <c r="I270" s="37"/>
      <c r="J270" s="38"/>
      <c r="K270" s="37"/>
      <c r="L270" s="38"/>
      <c r="M270" s="36"/>
      <c r="N270" s="1" t="s">
        <v>387</v>
      </c>
    </row>
    <row r="271" spans="1:51" ht="30" customHeight="1" x14ac:dyDescent="0.3">
      <c r="A271" s="8" t="s">
        <v>986</v>
      </c>
      <c r="B271" s="8" t="s">
        <v>987</v>
      </c>
      <c r="C271" s="8" t="s">
        <v>172</v>
      </c>
      <c r="D271" s="9">
        <v>7.2</v>
      </c>
      <c r="E271" s="13">
        <f>단가대비표!O117</f>
        <v>92.04</v>
      </c>
      <c r="F271" s="14">
        <f>TRUNC(E271*D271,1)</f>
        <v>662.6</v>
      </c>
      <c r="G271" s="13">
        <f>단가대비표!P117</f>
        <v>0</v>
      </c>
      <c r="H271" s="14">
        <f>TRUNC(G271*D271,1)</f>
        <v>0</v>
      </c>
      <c r="I271" s="13">
        <f>단가대비표!V117</f>
        <v>0</v>
      </c>
      <c r="J271" s="14">
        <f>TRUNC(I271*D271,1)</f>
        <v>0</v>
      </c>
      <c r="K271" s="13">
        <f t="shared" ref="K271:L274" si="39">TRUNC(E271+G271+I271,1)</f>
        <v>92</v>
      </c>
      <c r="L271" s="14">
        <f t="shared" si="39"/>
        <v>662.6</v>
      </c>
      <c r="M271" s="8" t="s">
        <v>52</v>
      </c>
      <c r="N271" s="2" t="s">
        <v>387</v>
      </c>
      <c r="O271" s="2" t="s">
        <v>988</v>
      </c>
      <c r="P271" s="2" t="s">
        <v>65</v>
      </c>
      <c r="Q271" s="2" t="s">
        <v>65</v>
      </c>
      <c r="R271" s="2" t="s">
        <v>64</v>
      </c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2" t="s">
        <v>52</v>
      </c>
      <c r="AW271" s="2" t="s">
        <v>1344</v>
      </c>
      <c r="AX271" s="2" t="s">
        <v>52</v>
      </c>
      <c r="AY271" s="2" t="s">
        <v>52</v>
      </c>
    </row>
    <row r="272" spans="1:51" ht="30" customHeight="1" x14ac:dyDescent="0.3">
      <c r="A272" s="8" t="s">
        <v>1332</v>
      </c>
      <c r="B272" s="8" t="s">
        <v>950</v>
      </c>
      <c r="C272" s="8" t="s">
        <v>104</v>
      </c>
      <c r="D272" s="9">
        <v>0.01</v>
      </c>
      <c r="E272" s="13">
        <f>단가대비표!O31</f>
        <v>40000</v>
      </c>
      <c r="F272" s="14">
        <f>TRUNC(E272*D272,1)</f>
        <v>400</v>
      </c>
      <c r="G272" s="13">
        <f>단가대비표!P31</f>
        <v>0</v>
      </c>
      <c r="H272" s="14">
        <f>TRUNC(G272*D272,1)</f>
        <v>0</v>
      </c>
      <c r="I272" s="13">
        <f>단가대비표!V31</f>
        <v>0</v>
      </c>
      <c r="J272" s="14">
        <f>TRUNC(I272*D272,1)</f>
        <v>0</v>
      </c>
      <c r="K272" s="13">
        <f t="shared" si="39"/>
        <v>40000</v>
      </c>
      <c r="L272" s="14">
        <f t="shared" si="39"/>
        <v>400</v>
      </c>
      <c r="M272" s="8" t="s">
        <v>52</v>
      </c>
      <c r="N272" s="2" t="s">
        <v>387</v>
      </c>
      <c r="O272" s="2" t="s">
        <v>1333</v>
      </c>
      <c r="P272" s="2" t="s">
        <v>65</v>
      </c>
      <c r="Q272" s="2" t="s">
        <v>65</v>
      </c>
      <c r="R272" s="2" t="s">
        <v>64</v>
      </c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2" t="s">
        <v>52</v>
      </c>
      <c r="AW272" s="2" t="s">
        <v>1345</v>
      </c>
      <c r="AX272" s="2" t="s">
        <v>52</v>
      </c>
      <c r="AY272" s="2" t="s">
        <v>52</v>
      </c>
    </row>
    <row r="273" spans="1:51" ht="30" customHeight="1" x14ac:dyDescent="0.3">
      <c r="A273" s="8" t="s">
        <v>1335</v>
      </c>
      <c r="B273" s="8" t="s">
        <v>52</v>
      </c>
      <c r="C273" s="8" t="s">
        <v>992</v>
      </c>
      <c r="D273" s="9">
        <v>0.46</v>
      </c>
      <c r="E273" s="13">
        <f>단가대비표!O99</f>
        <v>590</v>
      </c>
      <c r="F273" s="14">
        <f>TRUNC(E273*D273,1)</f>
        <v>271.39999999999998</v>
      </c>
      <c r="G273" s="13">
        <f>단가대비표!P99</f>
        <v>0</v>
      </c>
      <c r="H273" s="14">
        <f>TRUNC(G273*D273,1)</f>
        <v>0</v>
      </c>
      <c r="I273" s="13">
        <f>단가대비표!V99</f>
        <v>0</v>
      </c>
      <c r="J273" s="14">
        <f>TRUNC(I273*D273,1)</f>
        <v>0</v>
      </c>
      <c r="K273" s="13">
        <f t="shared" si="39"/>
        <v>590</v>
      </c>
      <c r="L273" s="14">
        <f t="shared" si="39"/>
        <v>271.39999999999998</v>
      </c>
      <c r="M273" s="8" t="s">
        <v>1336</v>
      </c>
      <c r="N273" s="2" t="s">
        <v>387</v>
      </c>
      <c r="O273" s="2" t="s">
        <v>1337</v>
      </c>
      <c r="P273" s="2" t="s">
        <v>65</v>
      </c>
      <c r="Q273" s="2" t="s">
        <v>65</v>
      </c>
      <c r="R273" s="2" t="s">
        <v>64</v>
      </c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2" t="s">
        <v>52</v>
      </c>
      <c r="AW273" s="2" t="s">
        <v>1346</v>
      </c>
      <c r="AX273" s="2" t="s">
        <v>52</v>
      </c>
      <c r="AY273" s="2" t="s">
        <v>52</v>
      </c>
    </row>
    <row r="274" spans="1:51" ht="30" customHeight="1" x14ac:dyDescent="0.3">
      <c r="A274" s="8" t="s">
        <v>1339</v>
      </c>
      <c r="B274" s="8" t="s">
        <v>385</v>
      </c>
      <c r="C274" s="8" t="s">
        <v>80</v>
      </c>
      <c r="D274" s="9">
        <v>1</v>
      </c>
      <c r="E274" s="13">
        <f>일위대가목록!E152</f>
        <v>0</v>
      </c>
      <c r="F274" s="14">
        <f>TRUNC(E274*D274,1)</f>
        <v>0</v>
      </c>
      <c r="G274" s="13">
        <f>일위대가목록!F152</f>
        <v>14692</v>
      </c>
      <c r="H274" s="14">
        <f>TRUNC(G274*D274,1)</f>
        <v>14692</v>
      </c>
      <c r="I274" s="13">
        <f>일위대가목록!G152</f>
        <v>440</v>
      </c>
      <c r="J274" s="14">
        <f>TRUNC(I274*D274,1)</f>
        <v>440</v>
      </c>
      <c r="K274" s="13">
        <f t="shared" si="39"/>
        <v>15132</v>
      </c>
      <c r="L274" s="14">
        <f t="shared" si="39"/>
        <v>15132</v>
      </c>
      <c r="M274" s="8" t="s">
        <v>1347</v>
      </c>
      <c r="N274" s="2" t="s">
        <v>387</v>
      </c>
      <c r="O274" s="2" t="s">
        <v>1348</v>
      </c>
      <c r="P274" s="2" t="s">
        <v>64</v>
      </c>
      <c r="Q274" s="2" t="s">
        <v>65</v>
      </c>
      <c r="R274" s="2" t="s">
        <v>65</v>
      </c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2" t="s">
        <v>52</v>
      </c>
      <c r="AW274" s="2" t="s">
        <v>1349</v>
      </c>
      <c r="AX274" s="2" t="s">
        <v>52</v>
      </c>
      <c r="AY274" s="2" t="s">
        <v>52</v>
      </c>
    </row>
    <row r="275" spans="1:51" ht="30" customHeight="1" x14ac:dyDescent="0.3">
      <c r="A275" s="8" t="s">
        <v>904</v>
      </c>
      <c r="B275" s="8" t="s">
        <v>52</v>
      </c>
      <c r="C275" s="8" t="s">
        <v>52</v>
      </c>
      <c r="D275" s="9"/>
      <c r="E275" s="13"/>
      <c r="F275" s="14">
        <f>TRUNC(SUMIF(N271:N274, N270, F271:F274),0)</f>
        <v>1334</v>
      </c>
      <c r="G275" s="13"/>
      <c r="H275" s="14">
        <f>TRUNC(SUMIF(N271:N274, N270, H271:H274),0)</f>
        <v>14692</v>
      </c>
      <c r="I275" s="13"/>
      <c r="J275" s="14">
        <f>TRUNC(SUMIF(N271:N274, N270, J271:J274),0)</f>
        <v>440</v>
      </c>
      <c r="K275" s="13"/>
      <c r="L275" s="14">
        <f>F275+H275+J275</f>
        <v>16466</v>
      </c>
      <c r="M275" s="8" t="s">
        <v>52</v>
      </c>
      <c r="N275" s="2" t="s">
        <v>99</v>
      </c>
      <c r="O275" s="2" t="s">
        <v>99</v>
      </c>
      <c r="P275" s="2" t="s">
        <v>52</v>
      </c>
      <c r="Q275" s="2" t="s">
        <v>52</v>
      </c>
      <c r="R275" s="2" t="s">
        <v>52</v>
      </c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2" t="s">
        <v>52</v>
      </c>
      <c r="AW275" s="2" t="s">
        <v>52</v>
      </c>
      <c r="AX275" s="2" t="s">
        <v>52</v>
      </c>
      <c r="AY275" s="2" t="s">
        <v>52</v>
      </c>
    </row>
    <row r="276" spans="1:51" ht="30" customHeight="1" x14ac:dyDescent="0.3">
      <c r="A276" s="9"/>
      <c r="B276" s="9"/>
      <c r="C276" s="9"/>
      <c r="D276" s="9"/>
      <c r="E276" s="13"/>
      <c r="F276" s="14"/>
      <c r="G276" s="13"/>
      <c r="H276" s="14"/>
      <c r="I276" s="13"/>
      <c r="J276" s="14"/>
      <c r="K276" s="13"/>
      <c r="L276" s="14"/>
      <c r="M276" s="9"/>
    </row>
    <row r="277" spans="1:51" ht="30" customHeight="1" x14ac:dyDescent="0.3">
      <c r="A277" s="36" t="s">
        <v>1350</v>
      </c>
      <c r="B277" s="36"/>
      <c r="C277" s="36"/>
      <c r="D277" s="36"/>
      <c r="E277" s="37"/>
      <c r="F277" s="38"/>
      <c r="G277" s="37"/>
      <c r="H277" s="38"/>
      <c r="I277" s="37"/>
      <c r="J277" s="38"/>
      <c r="K277" s="37"/>
      <c r="L277" s="38"/>
      <c r="M277" s="36"/>
      <c r="N277" s="1" t="s">
        <v>398</v>
      </c>
    </row>
    <row r="278" spans="1:51" ht="30" customHeight="1" x14ac:dyDescent="0.3">
      <c r="A278" s="8" t="s">
        <v>1351</v>
      </c>
      <c r="B278" s="8" t="s">
        <v>1352</v>
      </c>
      <c r="C278" s="8" t="s">
        <v>196</v>
      </c>
      <c r="D278" s="9">
        <v>1.05</v>
      </c>
      <c r="E278" s="13">
        <f>단가대비표!O181</f>
        <v>3900</v>
      </c>
      <c r="F278" s="14">
        <f>TRUNC(E278*D278,1)</f>
        <v>4095</v>
      </c>
      <c r="G278" s="13">
        <f>단가대비표!P181</f>
        <v>0</v>
      </c>
      <c r="H278" s="14">
        <f>TRUNC(G278*D278,1)</f>
        <v>0</v>
      </c>
      <c r="I278" s="13">
        <f>단가대비표!V181</f>
        <v>0</v>
      </c>
      <c r="J278" s="14">
        <f>TRUNC(I278*D278,1)</f>
        <v>0</v>
      </c>
      <c r="K278" s="13">
        <f t="shared" ref="K278:L280" si="40">TRUNC(E278+G278+I278,1)</f>
        <v>3900</v>
      </c>
      <c r="L278" s="14">
        <f t="shared" si="40"/>
        <v>4095</v>
      </c>
      <c r="M278" s="8" t="s">
        <v>52</v>
      </c>
      <c r="N278" s="2" t="s">
        <v>398</v>
      </c>
      <c r="O278" s="2" t="s">
        <v>1353</v>
      </c>
      <c r="P278" s="2" t="s">
        <v>65</v>
      </c>
      <c r="Q278" s="2" t="s">
        <v>65</v>
      </c>
      <c r="R278" s="2" t="s">
        <v>64</v>
      </c>
      <c r="S278" s="3"/>
      <c r="T278" s="3"/>
      <c r="U278" s="3"/>
      <c r="V278" s="3">
        <v>1</v>
      </c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2" t="s">
        <v>52</v>
      </c>
      <c r="AW278" s="2" t="s">
        <v>1354</v>
      </c>
      <c r="AX278" s="2" t="s">
        <v>52</v>
      </c>
      <c r="AY278" s="2" t="s">
        <v>52</v>
      </c>
    </row>
    <row r="279" spans="1:51" ht="30" customHeight="1" x14ac:dyDescent="0.3">
      <c r="A279" s="8" t="s">
        <v>1137</v>
      </c>
      <c r="B279" s="8" t="s">
        <v>1138</v>
      </c>
      <c r="C279" s="8" t="s">
        <v>623</v>
      </c>
      <c r="D279" s="9">
        <v>1</v>
      </c>
      <c r="E279" s="13">
        <f>TRUNC(SUMIF(V278:V280, RIGHTB(O279, 1), F278:F280)*U279, 2)</f>
        <v>204.75</v>
      </c>
      <c r="F279" s="14">
        <f>TRUNC(E279*D279,1)</f>
        <v>204.7</v>
      </c>
      <c r="G279" s="13">
        <v>0</v>
      </c>
      <c r="H279" s="14">
        <f>TRUNC(G279*D279,1)</f>
        <v>0</v>
      </c>
      <c r="I279" s="13">
        <v>0</v>
      </c>
      <c r="J279" s="14">
        <f>TRUNC(I279*D279,1)</f>
        <v>0</v>
      </c>
      <c r="K279" s="13">
        <f t="shared" si="40"/>
        <v>204.7</v>
      </c>
      <c r="L279" s="14">
        <f t="shared" si="40"/>
        <v>204.7</v>
      </c>
      <c r="M279" s="8" t="s">
        <v>52</v>
      </c>
      <c r="N279" s="2" t="s">
        <v>398</v>
      </c>
      <c r="O279" s="2" t="s">
        <v>806</v>
      </c>
      <c r="P279" s="2" t="s">
        <v>65</v>
      </c>
      <c r="Q279" s="2" t="s">
        <v>65</v>
      </c>
      <c r="R279" s="2" t="s">
        <v>65</v>
      </c>
      <c r="S279" s="3">
        <v>0</v>
      </c>
      <c r="T279" s="3">
        <v>0</v>
      </c>
      <c r="U279" s="3">
        <v>0.05</v>
      </c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2" t="s">
        <v>52</v>
      </c>
      <c r="AW279" s="2" t="s">
        <v>1355</v>
      </c>
      <c r="AX279" s="2" t="s">
        <v>52</v>
      </c>
      <c r="AY279" s="2" t="s">
        <v>52</v>
      </c>
    </row>
    <row r="280" spans="1:51" ht="30" customHeight="1" x14ac:dyDescent="0.3">
      <c r="A280" s="8" t="s">
        <v>1356</v>
      </c>
      <c r="B280" s="8" t="s">
        <v>1357</v>
      </c>
      <c r="C280" s="8" t="s">
        <v>172</v>
      </c>
      <c r="D280" s="9">
        <v>3.34</v>
      </c>
      <c r="E280" s="13">
        <f>일위대가목록!E153</f>
        <v>13</v>
      </c>
      <c r="F280" s="14">
        <f>TRUNC(E280*D280,1)</f>
        <v>43.4</v>
      </c>
      <c r="G280" s="13">
        <f>일위대가목록!F153</f>
        <v>1292</v>
      </c>
      <c r="H280" s="14">
        <f>TRUNC(G280*D280,1)</f>
        <v>4315.2</v>
      </c>
      <c r="I280" s="13">
        <f>일위대가목록!G153</f>
        <v>40</v>
      </c>
      <c r="J280" s="14">
        <f>TRUNC(I280*D280,1)</f>
        <v>133.6</v>
      </c>
      <c r="K280" s="13">
        <f t="shared" si="40"/>
        <v>1345</v>
      </c>
      <c r="L280" s="14">
        <f t="shared" si="40"/>
        <v>4492.2</v>
      </c>
      <c r="M280" s="8" t="s">
        <v>1358</v>
      </c>
      <c r="N280" s="2" t="s">
        <v>398</v>
      </c>
      <c r="O280" s="2" t="s">
        <v>1359</v>
      </c>
      <c r="P280" s="2" t="s">
        <v>64</v>
      </c>
      <c r="Q280" s="2" t="s">
        <v>65</v>
      </c>
      <c r="R280" s="2" t="s">
        <v>65</v>
      </c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2" t="s">
        <v>52</v>
      </c>
      <c r="AW280" s="2" t="s">
        <v>1360</v>
      </c>
      <c r="AX280" s="2" t="s">
        <v>52</v>
      </c>
      <c r="AY280" s="2" t="s">
        <v>52</v>
      </c>
    </row>
    <row r="281" spans="1:51" ht="30" customHeight="1" x14ac:dyDescent="0.3">
      <c r="A281" s="8" t="s">
        <v>904</v>
      </c>
      <c r="B281" s="8" t="s">
        <v>52</v>
      </c>
      <c r="C281" s="8" t="s">
        <v>52</v>
      </c>
      <c r="D281" s="9"/>
      <c r="E281" s="13"/>
      <c r="F281" s="14">
        <f>TRUNC(SUMIF(N278:N280, N277, F278:F280),0)</f>
        <v>4343</v>
      </c>
      <c r="G281" s="13"/>
      <c r="H281" s="14">
        <f>TRUNC(SUMIF(N278:N280, N277, H278:H280),0)</f>
        <v>4315</v>
      </c>
      <c r="I281" s="13"/>
      <c r="J281" s="14">
        <f>TRUNC(SUMIF(N278:N280, N277, J278:J280),0)</f>
        <v>133</v>
      </c>
      <c r="K281" s="13"/>
      <c r="L281" s="14">
        <f>F281+H281+J281</f>
        <v>8791</v>
      </c>
      <c r="M281" s="8" t="s">
        <v>52</v>
      </c>
      <c r="N281" s="2" t="s">
        <v>99</v>
      </c>
      <c r="O281" s="2" t="s">
        <v>99</v>
      </c>
      <c r="P281" s="2" t="s">
        <v>52</v>
      </c>
      <c r="Q281" s="2" t="s">
        <v>52</v>
      </c>
      <c r="R281" s="2" t="s">
        <v>52</v>
      </c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2" t="s">
        <v>52</v>
      </c>
      <c r="AW281" s="2" t="s">
        <v>52</v>
      </c>
      <c r="AX281" s="2" t="s">
        <v>52</v>
      </c>
      <c r="AY281" s="2" t="s">
        <v>52</v>
      </c>
    </row>
    <row r="282" spans="1:51" ht="30" customHeight="1" x14ac:dyDescent="0.3">
      <c r="A282" s="9"/>
      <c r="B282" s="9"/>
      <c r="C282" s="9"/>
      <c r="D282" s="9"/>
      <c r="E282" s="13"/>
      <c r="F282" s="14"/>
      <c r="G282" s="13"/>
      <c r="H282" s="14"/>
      <c r="I282" s="13"/>
      <c r="J282" s="14"/>
      <c r="K282" s="13"/>
      <c r="L282" s="14"/>
      <c r="M282" s="9"/>
    </row>
    <row r="283" spans="1:51" ht="30" customHeight="1" x14ac:dyDescent="0.3">
      <c r="A283" s="36" t="s">
        <v>1361</v>
      </c>
      <c r="B283" s="36"/>
      <c r="C283" s="36"/>
      <c r="D283" s="36"/>
      <c r="E283" s="37"/>
      <c r="F283" s="38"/>
      <c r="G283" s="37"/>
      <c r="H283" s="38"/>
      <c r="I283" s="37"/>
      <c r="J283" s="38"/>
      <c r="K283" s="37"/>
      <c r="L283" s="38"/>
      <c r="M283" s="36"/>
      <c r="N283" s="1" t="s">
        <v>402</v>
      </c>
    </row>
    <row r="284" spans="1:51" ht="30" customHeight="1" x14ac:dyDescent="0.3">
      <c r="A284" s="8" t="s">
        <v>1351</v>
      </c>
      <c r="B284" s="8" t="s">
        <v>195</v>
      </c>
      <c r="C284" s="8" t="s">
        <v>196</v>
      </c>
      <c r="D284" s="9">
        <v>1.05</v>
      </c>
      <c r="E284" s="13">
        <f>단가대비표!O182</f>
        <v>11530</v>
      </c>
      <c r="F284" s="14">
        <f>TRUNC(E284*D284,1)</f>
        <v>12106.5</v>
      </c>
      <c r="G284" s="13">
        <f>단가대비표!P182</f>
        <v>0</v>
      </c>
      <c r="H284" s="14">
        <f>TRUNC(G284*D284,1)</f>
        <v>0</v>
      </c>
      <c r="I284" s="13">
        <f>단가대비표!V182</f>
        <v>0</v>
      </c>
      <c r="J284" s="14">
        <f>TRUNC(I284*D284,1)</f>
        <v>0</v>
      </c>
      <c r="K284" s="13">
        <f t="shared" ref="K284:L286" si="41">TRUNC(E284+G284+I284,1)</f>
        <v>11530</v>
      </c>
      <c r="L284" s="14">
        <f t="shared" si="41"/>
        <v>12106.5</v>
      </c>
      <c r="M284" s="8" t="s">
        <v>52</v>
      </c>
      <c r="N284" s="2" t="s">
        <v>402</v>
      </c>
      <c r="O284" s="2" t="s">
        <v>1362</v>
      </c>
      <c r="P284" s="2" t="s">
        <v>65</v>
      </c>
      <c r="Q284" s="2" t="s">
        <v>65</v>
      </c>
      <c r="R284" s="2" t="s">
        <v>64</v>
      </c>
      <c r="S284" s="3"/>
      <c r="T284" s="3"/>
      <c r="U284" s="3"/>
      <c r="V284" s="3">
        <v>1</v>
      </c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2" t="s">
        <v>52</v>
      </c>
      <c r="AW284" s="2" t="s">
        <v>1363</v>
      </c>
      <c r="AX284" s="2" t="s">
        <v>52</v>
      </c>
      <c r="AY284" s="2" t="s">
        <v>52</v>
      </c>
    </row>
    <row r="285" spans="1:51" ht="30" customHeight="1" x14ac:dyDescent="0.3">
      <c r="A285" s="8" t="s">
        <v>1137</v>
      </c>
      <c r="B285" s="8" t="s">
        <v>1138</v>
      </c>
      <c r="C285" s="8" t="s">
        <v>623</v>
      </c>
      <c r="D285" s="9">
        <v>1</v>
      </c>
      <c r="E285" s="13">
        <f>TRUNC(SUMIF(V284:V286, RIGHTB(O285, 1), F284:F286)*U285, 2)</f>
        <v>605.32000000000005</v>
      </c>
      <c r="F285" s="14">
        <f>TRUNC(E285*D285,1)</f>
        <v>605.29999999999995</v>
      </c>
      <c r="G285" s="13">
        <v>0</v>
      </c>
      <c r="H285" s="14">
        <f>TRUNC(G285*D285,1)</f>
        <v>0</v>
      </c>
      <c r="I285" s="13">
        <v>0</v>
      </c>
      <c r="J285" s="14">
        <f>TRUNC(I285*D285,1)</f>
        <v>0</v>
      </c>
      <c r="K285" s="13">
        <f t="shared" si="41"/>
        <v>605.29999999999995</v>
      </c>
      <c r="L285" s="14">
        <f t="shared" si="41"/>
        <v>605.29999999999995</v>
      </c>
      <c r="M285" s="8" t="s">
        <v>52</v>
      </c>
      <c r="N285" s="2" t="s">
        <v>402</v>
      </c>
      <c r="O285" s="2" t="s">
        <v>806</v>
      </c>
      <c r="P285" s="2" t="s">
        <v>65</v>
      </c>
      <c r="Q285" s="2" t="s">
        <v>65</v>
      </c>
      <c r="R285" s="2" t="s">
        <v>65</v>
      </c>
      <c r="S285" s="3">
        <v>0</v>
      </c>
      <c r="T285" s="3">
        <v>0</v>
      </c>
      <c r="U285" s="3">
        <v>0.05</v>
      </c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2" t="s">
        <v>52</v>
      </c>
      <c r="AW285" s="2" t="s">
        <v>1364</v>
      </c>
      <c r="AX285" s="2" t="s">
        <v>52</v>
      </c>
      <c r="AY285" s="2" t="s">
        <v>52</v>
      </c>
    </row>
    <row r="286" spans="1:51" ht="30" customHeight="1" x14ac:dyDescent="0.3">
      <c r="A286" s="8" t="s">
        <v>1356</v>
      </c>
      <c r="B286" s="8" t="s">
        <v>1357</v>
      </c>
      <c r="C286" s="8" t="s">
        <v>172</v>
      </c>
      <c r="D286" s="9">
        <v>9.52</v>
      </c>
      <c r="E286" s="13">
        <f>일위대가목록!E153</f>
        <v>13</v>
      </c>
      <c r="F286" s="14">
        <f>TRUNC(E286*D286,1)</f>
        <v>123.7</v>
      </c>
      <c r="G286" s="13">
        <f>일위대가목록!F153</f>
        <v>1292</v>
      </c>
      <c r="H286" s="14">
        <f>TRUNC(G286*D286,1)</f>
        <v>12299.8</v>
      </c>
      <c r="I286" s="13">
        <f>일위대가목록!G153</f>
        <v>40</v>
      </c>
      <c r="J286" s="14">
        <f>TRUNC(I286*D286,1)</f>
        <v>380.8</v>
      </c>
      <c r="K286" s="13">
        <f t="shared" si="41"/>
        <v>1345</v>
      </c>
      <c r="L286" s="14">
        <f t="shared" si="41"/>
        <v>12804.3</v>
      </c>
      <c r="M286" s="8" t="s">
        <v>1358</v>
      </c>
      <c r="N286" s="2" t="s">
        <v>402</v>
      </c>
      <c r="O286" s="2" t="s">
        <v>1359</v>
      </c>
      <c r="P286" s="2" t="s">
        <v>64</v>
      </c>
      <c r="Q286" s="2" t="s">
        <v>65</v>
      </c>
      <c r="R286" s="2" t="s">
        <v>65</v>
      </c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2" t="s">
        <v>52</v>
      </c>
      <c r="AW286" s="2" t="s">
        <v>1365</v>
      </c>
      <c r="AX286" s="2" t="s">
        <v>52</v>
      </c>
      <c r="AY286" s="2" t="s">
        <v>52</v>
      </c>
    </row>
    <row r="287" spans="1:51" ht="30" customHeight="1" x14ac:dyDescent="0.3">
      <c r="A287" s="8" t="s">
        <v>904</v>
      </c>
      <c r="B287" s="8" t="s">
        <v>52</v>
      </c>
      <c r="C287" s="8" t="s">
        <v>52</v>
      </c>
      <c r="D287" s="9"/>
      <c r="E287" s="13"/>
      <c r="F287" s="14">
        <f>TRUNC(SUMIF(N284:N286, N283, F284:F286),0)</f>
        <v>12835</v>
      </c>
      <c r="G287" s="13"/>
      <c r="H287" s="14">
        <f>TRUNC(SUMIF(N284:N286, N283, H284:H286),0)</f>
        <v>12299</v>
      </c>
      <c r="I287" s="13"/>
      <c r="J287" s="14">
        <f>TRUNC(SUMIF(N284:N286, N283, J284:J286),0)</f>
        <v>380</v>
      </c>
      <c r="K287" s="13"/>
      <c r="L287" s="14">
        <f>F287+H287+J287</f>
        <v>25514</v>
      </c>
      <c r="M287" s="8" t="s">
        <v>52</v>
      </c>
      <c r="N287" s="2" t="s">
        <v>99</v>
      </c>
      <c r="O287" s="2" t="s">
        <v>99</v>
      </c>
      <c r="P287" s="2" t="s">
        <v>52</v>
      </c>
      <c r="Q287" s="2" t="s">
        <v>52</v>
      </c>
      <c r="R287" s="2" t="s">
        <v>52</v>
      </c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2" t="s">
        <v>52</v>
      </c>
      <c r="AW287" s="2" t="s">
        <v>52</v>
      </c>
      <c r="AX287" s="2" t="s">
        <v>52</v>
      </c>
      <c r="AY287" s="2" t="s">
        <v>52</v>
      </c>
    </row>
    <row r="288" spans="1:51" ht="30" customHeight="1" x14ac:dyDescent="0.3">
      <c r="A288" s="9"/>
      <c r="B288" s="9"/>
      <c r="C288" s="9"/>
      <c r="D288" s="9"/>
      <c r="E288" s="13"/>
      <c r="F288" s="14"/>
      <c r="G288" s="13"/>
      <c r="H288" s="14"/>
      <c r="I288" s="13"/>
      <c r="J288" s="14"/>
      <c r="K288" s="13"/>
      <c r="L288" s="14"/>
      <c r="M288" s="9"/>
    </row>
    <row r="289" spans="1:51" ht="30" customHeight="1" x14ac:dyDescent="0.3">
      <c r="A289" s="36" t="s">
        <v>1366</v>
      </c>
      <c r="B289" s="36"/>
      <c r="C289" s="36"/>
      <c r="D289" s="36"/>
      <c r="E289" s="37"/>
      <c r="F289" s="38"/>
      <c r="G289" s="37"/>
      <c r="H289" s="38"/>
      <c r="I289" s="37"/>
      <c r="J289" s="38"/>
      <c r="K289" s="37"/>
      <c r="L289" s="38"/>
      <c r="M289" s="36"/>
      <c r="N289" s="1" t="s">
        <v>407</v>
      </c>
    </row>
    <row r="290" spans="1:51" ht="30" customHeight="1" x14ac:dyDescent="0.3">
      <c r="A290" s="8" t="s">
        <v>1351</v>
      </c>
      <c r="B290" s="8" t="s">
        <v>1367</v>
      </c>
      <c r="C290" s="8" t="s">
        <v>196</v>
      </c>
      <c r="D290" s="9">
        <v>1.05</v>
      </c>
      <c r="E290" s="13">
        <f>단가대비표!O183</f>
        <v>4740</v>
      </c>
      <c r="F290" s="14">
        <f>TRUNC(E290*D290,1)</f>
        <v>4977</v>
      </c>
      <c r="G290" s="13">
        <f>단가대비표!P183</f>
        <v>0</v>
      </c>
      <c r="H290" s="14">
        <f>TRUNC(G290*D290,1)</f>
        <v>0</v>
      </c>
      <c r="I290" s="13">
        <f>단가대비표!V183</f>
        <v>0</v>
      </c>
      <c r="J290" s="14">
        <f>TRUNC(I290*D290,1)</f>
        <v>0</v>
      </c>
      <c r="K290" s="13">
        <f t="shared" ref="K290:L292" si="42">TRUNC(E290+G290+I290,1)</f>
        <v>4740</v>
      </c>
      <c r="L290" s="14">
        <f t="shared" si="42"/>
        <v>4977</v>
      </c>
      <c r="M290" s="8" t="s">
        <v>52</v>
      </c>
      <c r="N290" s="2" t="s">
        <v>407</v>
      </c>
      <c r="O290" s="2" t="s">
        <v>1368</v>
      </c>
      <c r="P290" s="2" t="s">
        <v>65</v>
      </c>
      <c r="Q290" s="2" t="s">
        <v>65</v>
      </c>
      <c r="R290" s="2" t="s">
        <v>64</v>
      </c>
      <c r="S290" s="3"/>
      <c r="T290" s="3"/>
      <c r="U290" s="3"/>
      <c r="V290" s="3">
        <v>1</v>
      </c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2" t="s">
        <v>52</v>
      </c>
      <c r="AW290" s="2" t="s">
        <v>1369</v>
      </c>
      <c r="AX290" s="2" t="s">
        <v>52</v>
      </c>
      <c r="AY290" s="2" t="s">
        <v>52</v>
      </c>
    </row>
    <row r="291" spans="1:51" ht="30" customHeight="1" x14ac:dyDescent="0.3">
      <c r="A291" s="8" t="s">
        <v>1137</v>
      </c>
      <c r="B291" s="8" t="s">
        <v>1138</v>
      </c>
      <c r="C291" s="8" t="s">
        <v>623</v>
      </c>
      <c r="D291" s="9">
        <v>1</v>
      </c>
      <c r="E291" s="13">
        <f>TRUNC(SUMIF(V290:V292, RIGHTB(O291, 1), F290:F292)*U291, 2)</f>
        <v>248.85</v>
      </c>
      <c r="F291" s="14">
        <f>TRUNC(E291*D291,1)</f>
        <v>248.8</v>
      </c>
      <c r="G291" s="13">
        <v>0</v>
      </c>
      <c r="H291" s="14">
        <f>TRUNC(G291*D291,1)</f>
        <v>0</v>
      </c>
      <c r="I291" s="13">
        <v>0</v>
      </c>
      <c r="J291" s="14">
        <f>TRUNC(I291*D291,1)</f>
        <v>0</v>
      </c>
      <c r="K291" s="13">
        <f t="shared" si="42"/>
        <v>248.8</v>
      </c>
      <c r="L291" s="14">
        <f t="shared" si="42"/>
        <v>248.8</v>
      </c>
      <c r="M291" s="8" t="s">
        <v>52</v>
      </c>
      <c r="N291" s="2" t="s">
        <v>407</v>
      </c>
      <c r="O291" s="2" t="s">
        <v>806</v>
      </c>
      <c r="P291" s="2" t="s">
        <v>65</v>
      </c>
      <c r="Q291" s="2" t="s">
        <v>65</v>
      </c>
      <c r="R291" s="2" t="s">
        <v>65</v>
      </c>
      <c r="S291" s="3">
        <v>0</v>
      </c>
      <c r="T291" s="3">
        <v>0</v>
      </c>
      <c r="U291" s="3">
        <v>0.05</v>
      </c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2" t="s">
        <v>52</v>
      </c>
      <c r="AW291" s="2" t="s">
        <v>1370</v>
      </c>
      <c r="AX291" s="2" t="s">
        <v>52</v>
      </c>
      <c r="AY291" s="2" t="s">
        <v>52</v>
      </c>
    </row>
    <row r="292" spans="1:51" ht="30" customHeight="1" x14ac:dyDescent="0.3">
      <c r="A292" s="8" t="s">
        <v>1356</v>
      </c>
      <c r="B292" s="8" t="s">
        <v>1357</v>
      </c>
      <c r="C292" s="8" t="s">
        <v>172</v>
      </c>
      <c r="D292" s="9">
        <v>4.0599999999999996</v>
      </c>
      <c r="E292" s="13">
        <f>일위대가목록!E153</f>
        <v>13</v>
      </c>
      <c r="F292" s="14">
        <f>TRUNC(E292*D292,1)</f>
        <v>52.7</v>
      </c>
      <c r="G292" s="13">
        <f>일위대가목록!F153</f>
        <v>1292</v>
      </c>
      <c r="H292" s="14">
        <f>TRUNC(G292*D292,1)</f>
        <v>5245.5</v>
      </c>
      <c r="I292" s="13">
        <f>일위대가목록!G153</f>
        <v>40</v>
      </c>
      <c r="J292" s="14">
        <f>TRUNC(I292*D292,1)</f>
        <v>162.4</v>
      </c>
      <c r="K292" s="13">
        <f t="shared" si="42"/>
        <v>1345</v>
      </c>
      <c r="L292" s="14">
        <f t="shared" si="42"/>
        <v>5460.6</v>
      </c>
      <c r="M292" s="8" t="s">
        <v>1358</v>
      </c>
      <c r="N292" s="2" t="s">
        <v>407</v>
      </c>
      <c r="O292" s="2" t="s">
        <v>1359</v>
      </c>
      <c r="P292" s="2" t="s">
        <v>64</v>
      </c>
      <c r="Q292" s="2" t="s">
        <v>65</v>
      </c>
      <c r="R292" s="2" t="s">
        <v>65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2" t="s">
        <v>52</v>
      </c>
      <c r="AW292" s="2" t="s">
        <v>1371</v>
      </c>
      <c r="AX292" s="2" t="s">
        <v>52</v>
      </c>
      <c r="AY292" s="2" t="s">
        <v>52</v>
      </c>
    </row>
    <row r="293" spans="1:51" ht="30" customHeight="1" x14ac:dyDescent="0.3">
      <c r="A293" s="8" t="s">
        <v>904</v>
      </c>
      <c r="B293" s="8" t="s">
        <v>52</v>
      </c>
      <c r="C293" s="8" t="s">
        <v>52</v>
      </c>
      <c r="D293" s="9"/>
      <c r="E293" s="13"/>
      <c r="F293" s="14">
        <f>TRUNC(SUMIF(N290:N292, N289, F290:F292),0)</f>
        <v>5278</v>
      </c>
      <c r="G293" s="13"/>
      <c r="H293" s="14">
        <f>TRUNC(SUMIF(N290:N292, N289, H290:H292),0)</f>
        <v>5245</v>
      </c>
      <c r="I293" s="13"/>
      <c r="J293" s="14">
        <f>TRUNC(SUMIF(N290:N292, N289, J290:J292),0)</f>
        <v>162</v>
      </c>
      <c r="K293" s="13"/>
      <c r="L293" s="14">
        <f>F293+H293+J293</f>
        <v>10685</v>
      </c>
      <c r="M293" s="8" t="s">
        <v>52</v>
      </c>
      <c r="N293" s="2" t="s">
        <v>99</v>
      </c>
      <c r="O293" s="2" t="s">
        <v>99</v>
      </c>
      <c r="P293" s="2" t="s">
        <v>52</v>
      </c>
      <c r="Q293" s="2" t="s">
        <v>52</v>
      </c>
      <c r="R293" s="2" t="s">
        <v>52</v>
      </c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2" t="s">
        <v>52</v>
      </c>
      <c r="AW293" s="2" t="s">
        <v>52</v>
      </c>
      <c r="AX293" s="2" t="s">
        <v>52</v>
      </c>
      <c r="AY293" s="2" t="s">
        <v>52</v>
      </c>
    </row>
    <row r="294" spans="1:51" ht="30" customHeight="1" x14ac:dyDescent="0.3">
      <c r="A294" s="9"/>
      <c r="B294" s="9"/>
      <c r="C294" s="9"/>
      <c r="D294" s="9"/>
      <c r="E294" s="13"/>
      <c r="F294" s="14"/>
      <c r="G294" s="13"/>
      <c r="H294" s="14"/>
      <c r="I294" s="13"/>
      <c r="J294" s="14"/>
      <c r="K294" s="13"/>
      <c r="L294" s="14"/>
      <c r="M294" s="9"/>
    </row>
    <row r="295" spans="1:51" ht="30" customHeight="1" x14ac:dyDescent="0.3">
      <c r="A295" s="36" t="s">
        <v>1372</v>
      </c>
      <c r="B295" s="36"/>
      <c r="C295" s="36"/>
      <c r="D295" s="36"/>
      <c r="E295" s="37"/>
      <c r="F295" s="38"/>
      <c r="G295" s="37"/>
      <c r="H295" s="38"/>
      <c r="I295" s="37"/>
      <c r="J295" s="38"/>
      <c r="K295" s="37"/>
      <c r="L295" s="38"/>
      <c r="M295" s="36"/>
      <c r="N295" s="1" t="s">
        <v>411</v>
      </c>
    </row>
    <row r="296" spans="1:51" ht="30" customHeight="1" x14ac:dyDescent="0.3">
      <c r="A296" s="8" t="s">
        <v>1351</v>
      </c>
      <c r="B296" s="8" t="s">
        <v>1373</v>
      </c>
      <c r="C296" s="8" t="s">
        <v>196</v>
      </c>
      <c r="D296" s="9">
        <v>1.05</v>
      </c>
      <c r="E296" s="13">
        <f>단가대비표!O184</f>
        <v>5980</v>
      </c>
      <c r="F296" s="14">
        <f>TRUNC(E296*D296,1)</f>
        <v>6279</v>
      </c>
      <c r="G296" s="13">
        <f>단가대비표!P184</f>
        <v>0</v>
      </c>
      <c r="H296" s="14">
        <f>TRUNC(G296*D296,1)</f>
        <v>0</v>
      </c>
      <c r="I296" s="13">
        <f>단가대비표!V184</f>
        <v>0</v>
      </c>
      <c r="J296" s="14">
        <f>TRUNC(I296*D296,1)</f>
        <v>0</v>
      </c>
      <c r="K296" s="13">
        <f t="shared" ref="K296:L298" si="43">TRUNC(E296+G296+I296,1)</f>
        <v>5980</v>
      </c>
      <c r="L296" s="14">
        <f t="shared" si="43"/>
        <v>6279</v>
      </c>
      <c r="M296" s="8" t="s">
        <v>52</v>
      </c>
      <c r="N296" s="2" t="s">
        <v>411</v>
      </c>
      <c r="O296" s="2" t="s">
        <v>1374</v>
      </c>
      <c r="P296" s="2" t="s">
        <v>65</v>
      </c>
      <c r="Q296" s="2" t="s">
        <v>65</v>
      </c>
      <c r="R296" s="2" t="s">
        <v>64</v>
      </c>
      <c r="S296" s="3"/>
      <c r="T296" s="3"/>
      <c r="U296" s="3"/>
      <c r="V296" s="3">
        <v>1</v>
      </c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2" t="s">
        <v>52</v>
      </c>
      <c r="AW296" s="2" t="s">
        <v>1375</v>
      </c>
      <c r="AX296" s="2" t="s">
        <v>52</v>
      </c>
      <c r="AY296" s="2" t="s">
        <v>52</v>
      </c>
    </row>
    <row r="297" spans="1:51" ht="30" customHeight="1" x14ac:dyDescent="0.3">
      <c r="A297" s="8" t="s">
        <v>1137</v>
      </c>
      <c r="B297" s="8" t="s">
        <v>1138</v>
      </c>
      <c r="C297" s="8" t="s">
        <v>623</v>
      </c>
      <c r="D297" s="9">
        <v>1</v>
      </c>
      <c r="E297" s="13">
        <f>TRUNC(SUMIF(V296:V298, RIGHTB(O297, 1), F296:F298)*U297, 2)</f>
        <v>313.95</v>
      </c>
      <c r="F297" s="14">
        <f>TRUNC(E297*D297,1)</f>
        <v>313.89999999999998</v>
      </c>
      <c r="G297" s="13">
        <v>0</v>
      </c>
      <c r="H297" s="14">
        <f>TRUNC(G297*D297,1)</f>
        <v>0</v>
      </c>
      <c r="I297" s="13">
        <v>0</v>
      </c>
      <c r="J297" s="14">
        <f>TRUNC(I297*D297,1)</f>
        <v>0</v>
      </c>
      <c r="K297" s="13">
        <f t="shared" si="43"/>
        <v>313.89999999999998</v>
      </c>
      <c r="L297" s="14">
        <f t="shared" si="43"/>
        <v>313.89999999999998</v>
      </c>
      <c r="M297" s="8" t="s">
        <v>52</v>
      </c>
      <c r="N297" s="2" t="s">
        <v>411</v>
      </c>
      <c r="O297" s="2" t="s">
        <v>806</v>
      </c>
      <c r="P297" s="2" t="s">
        <v>65</v>
      </c>
      <c r="Q297" s="2" t="s">
        <v>65</v>
      </c>
      <c r="R297" s="2" t="s">
        <v>65</v>
      </c>
      <c r="S297" s="3">
        <v>0</v>
      </c>
      <c r="T297" s="3">
        <v>0</v>
      </c>
      <c r="U297" s="3">
        <v>0.05</v>
      </c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2" t="s">
        <v>52</v>
      </c>
      <c r="AW297" s="2" t="s">
        <v>1376</v>
      </c>
      <c r="AX297" s="2" t="s">
        <v>52</v>
      </c>
      <c r="AY297" s="2" t="s">
        <v>52</v>
      </c>
    </row>
    <row r="298" spans="1:51" ht="30" customHeight="1" x14ac:dyDescent="0.3">
      <c r="A298" s="8" t="s">
        <v>1356</v>
      </c>
      <c r="B298" s="8" t="s">
        <v>1357</v>
      </c>
      <c r="C298" s="8" t="s">
        <v>172</v>
      </c>
      <c r="D298" s="9">
        <v>5.14</v>
      </c>
      <c r="E298" s="13">
        <f>일위대가목록!E153</f>
        <v>13</v>
      </c>
      <c r="F298" s="14">
        <f>TRUNC(E298*D298,1)</f>
        <v>66.8</v>
      </c>
      <c r="G298" s="13">
        <f>일위대가목록!F153</f>
        <v>1292</v>
      </c>
      <c r="H298" s="14">
        <f>TRUNC(G298*D298,1)</f>
        <v>6640.8</v>
      </c>
      <c r="I298" s="13">
        <f>일위대가목록!G153</f>
        <v>40</v>
      </c>
      <c r="J298" s="14">
        <f>TRUNC(I298*D298,1)</f>
        <v>205.6</v>
      </c>
      <c r="K298" s="13">
        <f t="shared" si="43"/>
        <v>1345</v>
      </c>
      <c r="L298" s="14">
        <f t="shared" si="43"/>
        <v>6913.2</v>
      </c>
      <c r="M298" s="8" t="s">
        <v>1358</v>
      </c>
      <c r="N298" s="2" t="s">
        <v>411</v>
      </c>
      <c r="O298" s="2" t="s">
        <v>1359</v>
      </c>
      <c r="P298" s="2" t="s">
        <v>64</v>
      </c>
      <c r="Q298" s="2" t="s">
        <v>65</v>
      </c>
      <c r="R298" s="2" t="s">
        <v>65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2" t="s">
        <v>52</v>
      </c>
      <c r="AW298" s="2" t="s">
        <v>1377</v>
      </c>
      <c r="AX298" s="2" t="s">
        <v>52</v>
      </c>
      <c r="AY298" s="2" t="s">
        <v>52</v>
      </c>
    </row>
    <row r="299" spans="1:51" ht="30" customHeight="1" x14ac:dyDescent="0.3">
      <c r="A299" s="8" t="s">
        <v>904</v>
      </c>
      <c r="B299" s="8" t="s">
        <v>52</v>
      </c>
      <c r="C299" s="8" t="s">
        <v>52</v>
      </c>
      <c r="D299" s="9"/>
      <c r="E299" s="13"/>
      <c r="F299" s="14">
        <f>TRUNC(SUMIF(N296:N298, N295, F296:F298),0)</f>
        <v>6659</v>
      </c>
      <c r="G299" s="13"/>
      <c r="H299" s="14">
        <f>TRUNC(SUMIF(N296:N298, N295, H296:H298),0)</f>
        <v>6640</v>
      </c>
      <c r="I299" s="13"/>
      <c r="J299" s="14">
        <f>TRUNC(SUMIF(N296:N298, N295, J296:J298),0)</f>
        <v>205</v>
      </c>
      <c r="K299" s="13"/>
      <c r="L299" s="14">
        <f>F299+H299+J299</f>
        <v>13504</v>
      </c>
      <c r="M299" s="8" t="s">
        <v>52</v>
      </c>
      <c r="N299" s="2" t="s">
        <v>99</v>
      </c>
      <c r="O299" s="2" t="s">
        <v>99</v>
      </c>
      <c r="P299" s="2" t="s">
        <v>52</v>
      </c>
      <c r="Q299" s="2" t="s">
        <v>52</v>
      </c>
      <c r="R299" s="2" t="s">
        <v>52</v>
      </c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2" t="s">
        <v>52</v>
      </c>
      <c r="AW299" s="2" t="s">
        <v>52</v>
      </c>
      <c r="AX299" s="2" t="s">
        <v>52</v>
      </c>
      <c r="AY299" s="2" t="s">
        <v>52</v>
      </c>
    </row>
    <row r="300" spans="1:51" ht="30" customHeight="1" x14ac:dyDescent="0.3">
      <c r="A300" s="9"/>
      <c r="B300" s="9"/>
      <c r="C300" s="9"/>
      <c r="D300" s="9"/>
      <c r="E300" s="13"/>
      <c r="F300" s="14"/>
      <c r="G300" s="13"/>
      <c r="H300" s="14"/>
      <c r="I300" s="13"/>
      <c r="J300" s="14"/>
      <c r="K300" s="13"/>
      <c r="L300" s="14"/>
      <c r="M300" s="9"/>
    </row>
    <row r="301" spans="1:51" ht="30" customHeight="1" x14ac:dyDescent="0.3">
      <c r="A301" s="36" t="s">
        <v>1378</v>
      </c>
      <c r="B301" s="36"/>
      <c r="C301" s="36"/>
      <c r="D301" s="36"/>
      <c r="E301" s="37"/>
      <c r="F301" s="38"/>
      <c r="G301" s="37"/>
      <c r="H301" s="38"/>
      <c r="I301" s="37"/>
      <c r="J301" s="38"/>
      <c r="K301" s="37"/>
      <c r="L301" s="38"/>
      <c r="M301" s="36"/>
      <c r="N301" s="1" t="s">
        <v>416</v>
      </c>
    </row>
    <row r="302" spans="1:51" ht="30" customHeight="1" x14ac:dyDescent="0.3">
      <c r="A302" s="8" t="s">
        <v>1379</v>
      </c>
      <c r="B302" s="8" t="s">
        <v>1380</v>
      </c>
      <c r="C302" s="8" t="s">
        <v>201</v>
      </c>
      <c r="D302" s="9">
        <v>1.3620000000000001</v>
      </c>
      <c r="E302" s="13">
        <f>단가대비표!O166</f>
        <v>180</v>
      </c>
      <c r="F302" s="14">
        <f t="shared" ref="F302:F311" si="44">TRUNC(E302*D302,1)</f>
        <v>245.1</v>
      </c>
      <c r="G302" s="13">
        <f>단가대비표!P166</f>
        <v>0</v>
      </c>
      <c r="H302" s="14">
        <f t="shared" ref="H302:H311" si="45">TRUNC(G302*D302,1)</f>
        <v>0</v>
      </c>
      <c r="I302" s="13">
        <f>단가대비표!V166</f>
        <v>0</v>
      </c>
      <c r="J302" s="14">
        <f t="shared" ref="J302:J311" si="46">TRUNC(I302*D302,1)</f>
        <v>0</v>
      </c>
      <c r="K302" s="13">
        <f t="shared" ref="K302:K311" si="47">TRUNC(E302+G302+I302,1)</f>
        <v>180</v>
      </c>
      <c r="L302" s="14">
        <f t="shared" ref="L302:L311" si="48">TRUNC(F302+H302+J302,1)</f>
        <v>245.1</v>
      </c>
      <c r="M302" s="8" t="s">
        <v>52</v>
      </c>
      <c r="N302" s="2" t="s">
        <v>416</v>
      </c>
      <c r="O302" s="2" t="s">
        <v>1381</v>
      </c>
      <c r="P302" s="2" t="s">
        <v>65</v>
      </c>
      <c r="Q302" s="2" t="s">
        <v>65</v>
      </c>
      <c r="R302" s="2" t="s">
        <v>64</v>
      </c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2" t="s">
        <v>52</v>
      </c>
      <c r="AW302" s="2" t="s">
        <v>1382</v>
      </c>
      <c r="AX302" s="2" t="s">
        <v>52</v>
      </c>
      <c r="AY302" s="2" t="s">
        <v>52</v>
      </c>
    </row>
    <row r="303" spans="1:51" ht="30" customHeight="1" x14ac:dyDescent="0.3">
      <c r="A303" s="8" t="s">
        <v>1383</v>
      </c>
      <c r="B303" s="8" t="s">
        <v>1384</v>
      </c>
      <c r="C303" s="8" t="s">
        <v>201</v>
      </c>
      <c r="D303" s="9">
        <v>1.3620000000000001</v>
      </c>
      <c r="E303" s="13">
        <f>단가대비표!O130</f>
        <v>690</v>
      </c>
      <c r="F303" s="14">
        <f t="shared" si="44"/>
        <v>939.7</v>
      </c>
      <c r="G303" s="13">
        <f>단가대비표!P130</f>
        <v>0</v>
      </c>
      <c r="H303" s="14">
        <f t="shared" si="45"/>
        <v>0</v>
      </c>
      <c r="I303" s="13">
        <f>단가대비표!V130</f>
        <v>0</v>
      </c>
      <c r="J303" s="14">
        <f t="shared" si="46"/>
        <v>0</v>
      </c>
      <c r="K303" s="13">
        <f t="shared" si="47"/>
        <v>690</v>
      </c>
      <c r="L303" s="14">
        <f t="shared" si="48"/>
        <v>939.7</v>
      </c>
      <c r="M303" s="8" t="s">
        <v>52</v>
      </c>
      <c r="N303" s="2" t="s">
        <v>416</v>
      </c>
      <c r="O303" s="2" t="s">
        <v>1385</v>
      </c>
      <c r="P303" s="2" t="s">
        <v>65</v>
      </c>
      <c r="Q303" s="2" t="s">
        <v>65</v>
      </c>
      <c r="R303" s="2" t="s">
        <v>64</v>
      </c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2" t="s">
        <v>52</v>
      </c>
      <c r="AW303" s="2" t="s">
        <v>1386</v>
      </c>
      <c r="AX303" s="2" t="s">
        <v>52</v>
      </c>
      <c r="AY303" s="2" t="s">
        <v>52</v>
      </c>
    </row>
    <row r="304" spans="1:51" ht="30" customHeight="1" x14ac:dyDescent="0.3">
      <c r="A304" s="8" t="s">
        <v>1383</v>
      </c>
      <c r="B304" s="8" t="s">
        <v>1387</v>
      </c>
      <c r="C304" s="8" t="s">
        <v>196</v>
      </c>
      <c r="D304" s="9">
        <v>1.222</v>
      </c>
      <c r="E304" s="13">
        <f>단가대비표!O132</f>
        <v>1250</v>
      </c>
      <c r="F304" s="14">
        <f t="shared" si="44"/>
        <v>1527.5</v>
      </c>
      <c r="G304" s="13">
        <f>단가대비표!P132</f>
        <v>0</v>
      </c>
      <c r="H304" s="14">
        <f t="shared" si="45"/>
        <v>0</v>
      </c>
      <c r="I304" s="13">
        <f>단가대비표!V132</f>
        <v>0</v>
      </c>
      <c r="J304" s="14">
        <f t="shared" si="46"/>
        <v>0</v>
      </c>
      <c r="K304" s="13">
        <f t="shared" si="47"/>
        <v>1250</v>
      </c>
      <c r="L304" s="14">
        <f t="shared" si="48"/>
        <v>1527.5</v>
      </c>
      <c r="M304" s="8" t="s">
        <v>52</v>
      </c>
      <c r="N304" s="2" t="s">
        <v>416</v>
      </c>
      <c r="O304" s="2" t="s">
        <v>1388</v>
      </c>
      <c r="P304" s="2" t="s">
        <v>65</v>
      </c>
      <c r="Q304" s="2" t="s">
        <v>65</v>
      </c>
      <c r="R304" s="2" t="s">
        <v>64</v>
      </c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2" t="s">
        <v>52</v>
      </c>
      <c r="AW304" s="2" t="s">
        <v>1389</v>
      </c>
      <c r="AX304" s="2" t="s">
        <v>52</v>
      </c>
      <c r="AY304" s="2" t="s">
        <v>52</v>
      </c>
    </row>
    <row r="305" spans="1:51" ht="30" customHeight="1" x14ac:dyDescent="0.3">
      <c r="A305" s="8" t="s">
        <v>1383</v>
      </c>
      <c r="B305" s="8" t="s">
        <v>1390</v>
      </c>
      <c r="C305" s="8" t="s">
        <v>196</v>
      </c>
      <c r="D305" s="9">
        <v>0.52500000000000002</v>
      </c>
      <c r="E305" s="13">
        <f>단가대비표!O133</f>
        <v>780</v>
      </c>
      <c r="F305" s="14">
        <f t="shared" si="44"/>
        <v>409.5</v>
      </c>
      <c r="G305" s="13">
        <f>단가대비표!P133</f>
        <v>0</v>
      </c>
      <c r="H305" s="14">
        <f t="shared" si="45"/>
        <v>0</v>
      </c>
      <c r="I305" s="13">
        <f>단가대비표!V133</f>
        <v>0</v>
      </c>
      <c r="J305" s="14">
        <f t="shared" si="46"/>
        <v>0</v>
      </c>
      <c r="K305" s="13">
        <f t="shared" si="47"/>
        <v>780</v>
      </c>
      <c r="L305" s="14">
        <f t="shared" si="48"/>
        <v>409.5</v>
      </c>
      <c r="M305" s="8" t="s">
        <v>52</v>
      </c>
      <c r="N305" s="2" t="s">
        <v>416</v>
      </c>
      <c r="O305" s="2" t="s">
        <v>1391</v>
      </c>
      <c r="P305" s="2" t="s">
        <v>65</v>
      </c>
      <c r="Q305" s="2" t="s">
        <v>65</v>
      </c>
      <c r="R305" s="2" t="s">
        <v>64</v>
      </c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2" t="s">
        <v>52</v>
      </c>
      <c r="AW305" s="2" t="s">
        <v>1392</v>
      </c>
      <c r="AX305" s="2" t="s">
        <v>52</v>
      </c>
      <c r="AY305" s="2" t="s">
        <v>52</v>
      </c>
    </row>
    <row r="306" spans="1:51" ht="30" customHeight="1" x14ac:dyDescent="0.3">
      <c r="A306" s="8" t="s">
        <v>1383</v>
      </c>
      <c r="B306" s="8" t="s">
        <v>1393</v>
      </c>
      <c r="C306" s="8" t="s">
        <v>1394</v>
      </c>
      <c r="D306" s="9">
        <v>0.58399999999999996</v>
      </c>
      <c r="E306" s="13">
        <f>단가대비표!O134</f>
        <v>111</v>
      </c>
      <c r="F306" s="14">
        <f t="shared" si="44"/>
        <v>64.8</v>
      </c>
      <c r="G306" s="13">
        <f>단가대비표!P134</f>
        <v>0</v>
      </c>
      <c r="H306" s="14">
        <f t="shared" si="45"/>
        <v>0</v>
      </c>
      <c r="I306" s="13">
        <f>단가대비표!V134</f>
        <v>0</v>
      </c>
      <c r="J306" s="14">
        <f t="shared" si="46"/>
        <v>0</v>
      </c>
      <c r="K306" s="13">
        <f t="shared" si="47"/>
        <v>111</v>
      </c>
      <c r="L306" s="14">
        <f t="shared" si="48"/>
        <v>64.8</v>
      </c>
      <c r="M306" s="8" t="s">
        <v>52</v>
      </c>
      <c r="N306" s="2" t="s">
        <v>416</v>
      </c>
      <c r="O306" s="2" t="s">
        <v>1395</v>
      </c>
      <c r="P306" s="2" t="s">
        <v>65</v>
      </c>
      <c r="Q306" s="2" t="s">
        <v>65</v>
      </c>
      <c r="R306" s="2" t="s">
        <v>64</v>
      </c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2" t="s">
        <v>52</v>
      </c>
      <c r="AW306" s="2" t="s">
        <v>1396</v>
      </c>
      <c r="AX306" s="2" t="s">
        <v>52</v>
      </c>
      <c r="AY306" s="2" t="s">
        <v>52</v>
      </c>
    </row>
    <row r="307" spans="1:51" ht="30" customHeight="1" x14ac:dyDescent="0.3">
      <c r="A307" s="8" t="s">
        <v>1383</v>
      </c>
      <c r="B307" s="8" t="s">
        <v>1397</v>
      </c>
      <c r="C307" s="8" t="s">
        <v>1394</v>
      </c>
      <c r="D307" s="9">
        <v>0.19500000000000001</v>
      </c>
      <c r="E307" s="13">
        <f>단가대비표!O135</f>
        <v>107</v>
      </c>
      <c r="F307" s="14">
        <f t="shared" si="44"/>
        <v>20.8</v>
      </c>
      <c r="G307" s="13">
        <f>단가대비표!P135</f>
        <v>0</v>
      </c>
      <c r="H307" s="14">
        <f t="shared" si="45"/>
        <v>0</v>
      </c>
      <c r="I307" s="13">
        <f>단가대비표!V135</f>
        <v>0</v>
      </c>
      <c r="J307" s="14">
        <f t="shared" si="46"/>
        <v>0</v>
      </c>
      <c r="K307" s="13">
        <f t="shared" si="47"/>
        <v>107</v>
      </c>
      <c r="L307" s="14">
        <f t="shared" si="48"/>
        <v>20.8</v>
      </c>
      <c r="M307" s="8" t="s">
        <v>52</v>
      </c>
      <c r="N307" s="2" t="s">
        <v>416</v>
      </c>
      <c r="O307" s="2" t="s">
        <v>1398</v>
      </c>
      <c r="P307" s="2" t="s">
        <v>65</v>
      </c>
      <c r="Q307" s="2" t="s">
        <v>65</v>
      </c>
      <c r="R307" s="2" t="s">
        <v>64</v>
      </c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2" t="s">
        <v>52</v>
      </c>
      <c r="AW307" s="2" t="s">
        <v>1399</v>
      </c>
      <c r="AX307" s="2" t="s">
        <v>52</v>
      </c>
      <c r="AY307" s="2" t="s">
        <v>52</v>
      </c>
    </row>
    <row r="308" spans="1:51" ht="30" customHeight="1" x14ac:dyDescent="0.3">
      <c r="A308" s="8" t="s">
        <v>1383</v>
      </c>
      <c r="B308" s="8" t="s">
        <v>1400</v>
      </c>
      <c r="C308" s="8" t="s">
        <v>196</v>
      </c>
      <c r="D308" s="9">
        <v>3.6749999999999998</v>
      </c>
      <c r="E308" s="13">
        <f>단가대비표!O129</f>
        <v>620</v>
      </c>
      <c r="F308" s="14">
        <f t="shared" si="44"/>
        <v>2278.5</v>
      </c>
      <c r="G308" s="13">
        <f>단가대비표!P129</f>
        <v>0</v>
      </c>
      <c r="H308" s="14">
        <f t="shared" si="45"/>
        <v>0</v>
      </c>
      <c r="I308" s="13">
        <f>단가대비표!V129</f>
        <v>0</v>
      </c>
      <c r="J308" s="14">
        <f t="shared" si="46"/>
        <v>0</v>
      </c>
      <c r="K308" s="13">
        <f t="shared" si="47"/>
        <v>620</v>
      </c>
      <c r="L308" s="14">
        <f t="shared" si="48"/>
        <v>2278.5</v>
      </c>
      <c r="M308" s="8" t="s">
        <v>52</v>
      </c>
      <c r="N308" s="2" t="s">
        <v>416</v>
      </c>
      <c r="O308" s="2" t="s">
        <v>1401</v>
      </c>
      <c r="P308" s="2" t="s">
        <v>65</v>
      </c>
      <c r="Q308" s="2" t="s">
        <v>65</v>
      </c>
      <c r="R308" s="2" t="s">
        <v>64</v>
      </c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2" t="s">
        <v>52</v>
      </c>
      <c r="AW308" s="2" t="s">
        <v>1402</v>
      </c>
      <c r="AX308" s="2" t="s">
        <v>52</v>
      </c>
      <c r="AY308" s="2" t="s">
        <v>52</v>
      </c>
    </row>
    <row r="309" spans="1:51" ht="30" customHeight="1" x14ac:dyDescent="0.3">
      <c r="A309" s="8" t="s">
        <v>1383</v>
      </c>
      <c r="B309" s="8" t="s">
        <v>1403</v>
      </c>
      <c r="C309" s="8" t="s">
        <v>201</v>
      </c>
      <c r="D309" s="9">
        <v>4.0839999999999996</v>
      </c>
      <c r="E309" s="13">
        <f>단가대비표!O136</f>
        <v>60</v>
      </c>
      <c r="F309" s="14">
        <f t="shared" si="44"/>
        <v>245</v>
      </c>
      <c r="G309" s="13">
        <f>단가대비표!P136</f>
        <v>0</v>
      </c>
      <c r="H309" s="14">
        <f t="shared" si="45"/>
        <v>0</v>
      </c>
      <c r="I309" s="13">
        <f>단가대비표!V136</f>
        <v>0</v>
      </c>
      <c r="J309" s="14">
        <f t="shared" si="46"/>
        <v>0</v>
      </c>
      <c r="K309" s="13">
        <f t="shared" si="47"/>
        <v>60</v>
      </c>
      <c r="L309" s="14">
        <f t="shared" si="48"/>
        <v>245</v>
      </c>
      <c r="M309" s="8" t="s">
        <v>52</v>
      </c>
      <c r="N309" s="2" t="s">
        <v>416</v>
      </c>
      <c r="O309" s="2" t="s">
        <v>1404</v>
      </c>
      <c r="P309" s="2" t="s">
        <v>65</v>
      </c>
      <c r="Q309" s="2" t="s">
        <v>65</v>
      </c>
      <c r="R309" s="2" t="s">
        <v>64</v>
      </c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2" t="s">
        <v>52</v>
      </c>
      <c r="AW309" s="2" t="s">
        <v>1405</v>
      </c>
      <c r="AX309" s="2" t="s">
        <v>52</v>
      </c>
      <c r="AY309" s="2" t="s">
        <v>52</v>
      </c>
    </row>
    <row r="310" spans="1:51" ht="30" customHeight="1" x14ac:dyDescent="0.3">
      <c r="A310" s="8" t="s">
        <v>1383</v>
      </c>
      <c r="B310" s="8" t="s">
        <v>1406</v>
      </c>
      <c r="C310" s="8" t="s">
        <v>201</v>
      </c>
      <c r="D310" s="9">
        <v>0.58399999999999996</v>
      </c>
      <c r="E310" s="13">
        <f>단가대비표!O137</f>
        <v>80</v>
      </c>
      <c r="F310" s="14">
        <f t="shared" si="44"/>
        <v>46.7</v>
      </c>
      <c r="G310" s="13">
        <f>단가대비표!P137</f>
        <v>0</v>
      </c>
      <c r="H310" s="14">
        <f t="shared" si="45"/>
        <v>0</v>
      </c>
      <c r="I310" s="13">
        <f>단가대비표!V137</f>
        <v>0</v>
      </c>
      <c r="J310" s="14">
        <f t="shared" si="46"/>
        <v>0</v>
      </c>
      <c r="K310" s="13">
        <f t="shared" si="47"/>
        <v>80</v>
      </c>
      <c r="L310" s="14">
        <f t="shared" si="48"/>
        <v>46.7</v>
      </c>
      <c r="M310" s="8" t="s">
        <v>52</v>
      </c>
      <c r="N310" s="2" t="s">
        <v>416</v>
      </c>
      <c r="O310" s="2" t="s">
        <v>1407</v>
      </c>
      <c r="P310" s="2" t="s">
        <v>65</v>
      </c>
      <c r="Q310" s="2" t="s">
        <v>65</v>
      </c>
      <c r="R310" s="2" t="s">
        <v>64</v>
      </c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2" t="s">
        <v>52</v>
      </c>
      <c r="AW310" s="2" t="s">
        <v>1408</v>
      </c>
      <c r="AX310" s="2" t="s">
        <v>52</v>
      </c>
      <c r="AY310" s="2" t="s">
        <v>52</v>
      </c>
    </row>
    <row r="311" spans="1:51" ht="30" customHeight="1" x14ac:dyDescent="0.3">
      <c r="A311" s="8" t="s">
        <v>1409</v>
      </c>
      <c r="B311" s="8" t="s">
        <v>52</v>
      </c>
      <c r="C311" s="8" t="s">
        <v>80</v>
      </c>
      <c r="D311" s="9">
        <v>1</v>
      </c>
      <c r="E311" s="13">
        <f>일위대가목록!E155</f>
        <v>0</v>
      </c>
      <c r="F311" s="14">
        <f t="shared" si="44"/>
        <v>0</v>
      </c>
      <c r="G311" s="13">
        <f>일위대가목록!F155</f>
        <v>9433</v>
      </c>
      <c r="H311" s="14">
        <f t="shared" si="45"/>
        <v>9433</v>
      </c>
      <c r="I311" s="13">
        <f>일위대가목록!G155</f>
        <v>565</v>
      </c>
      <c r="J311" s="14">
        <f t="shared" si="46"/>
        <v>565</v>
      </c>
      <c r="K311" s="13">
        <f t="shared" si="47"/>
        <v>9998</v>
      </c>
      <c r="L311" s="14">
        <f t="shared" si="48"/>
        <v>9998</v>
      </c>
      <c r="M311" s="8" t="s">
        <v>1410</v>
      </c>
      <c r="N311" s="2" t="s">
        <v>416</v>
      </c>
      <c r="O311" s="2" t="s">
        <v>1411</v>
      </c>
      <c r="P311" s="2" t="s">
        <v>64</v>
      </c>
      <c r="Q311" s="2" t="s">
        <v>65</v>
      </c>
      <c r="R311" s="2" t="s">
        <v>65</v>
      </c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2" t="s">
        <v>52</v>
      </c>
      <c r="AW311" s="2" t="s">
        <v>1412</v>
      </c>
      <c r="AX311" s="2" t="s">
        <v>52</v>
      </c>
      <c r="AY311" s="2" t="s">
        <v>52</v>
      </c>
    </row>
    <row r="312" spans="1:51" ht="30" customHeight="1" x14ac:dyDescent="0.3">
      <c r="A312" s="8" t="s">
        <v>904</v>
      </c>
      <c r="B312" s="8" t="s">
        <v>52</v>
      </c>
      <c r="C312" s="8" t="s">
        <v>52</v>
      </c>
      <c r="D312" s="9"/>
      <c r="E312" s="13"/>
      <c r="F312" s="14">
        <f>TRUNC(SUMIF(N302:N311, N301, F302:F311),0)</f>
        <v>5777</v>
      </c>
      <c r="G312" s="13"/>
      <c r="H312" s="14">
        <f>TRUNC(SUMIF(N302:N311, N301, H302:H311),0)</f>
        <v>9433</v>
      </c>
      <c r="I312" s="13"/>
      <c r="J312" s="14">
        <f>TRUNC(SUMIF(N302:N311, N301, J302:J311),0)</f>
        <v>565</v>
      </c>
      <c r="K312" s="13"/>
      <c r="L312" s="14">
        <f>F312+H312+J312</f>
        <v>15775</v>
      </c>
      <c r="M312" s="8" t="s">
        <v>52</v>
      </c>
      <c r="N312" s="2" t="s">
        <v>99</v>
      </c>
      <c r="O312" s="2" t="s">
        <v>99</v>
      </c>
      <c r="P312" s="2" t="s">
        <v>52</v>
      </c>
      <c r="Q312" s="2" t="s">
        <v>52</v>
      </c>
      <c r="R312" s="2" t="s">
        <v>52</v>
      </c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2" t="s">
        <v>52</v>
      </c>
      <c r="AW312" s="2" t="s">
        <v>52</v>
      </c>
      <c r="AX312" s="2" t="s">
        <v>52</v>
      </c>
      <c r="AY312" s="2" t="s">
        <v>52</v>
      </c>
    </row>
    <row r="313" spans="1:51" ht="30" customHeight="1" x14ac:dyDescent="0.3">
      <c r="A313" s="9"/>
      <c r="B313" s="9"/>
      <c r="C313" s="9"/>
      <c r="D313" s="9"/>
      <c r="E313" s="13"/>
      <c r="F313" s="14"/>
      <c r="G313" s="13"/>
      <c r="H313" s="14"/>
      <c r="I313" s="13"/>
      <c r="J313" s="14"/>
      <c r="K313" s="13"/>
      <c r="L313" s="14"/>
      <c r="M313" s="9"/>
    </row>
    <row r="314" spans="1:51" ht="30" customHeight="1" x14ac:dyDescent="0.3">
      <c r="A314" s="36" t="s">
        <v>1413</v>
      </c>
      <c r="B314" s="36"/>
      <c r="C314" s="36"/>
      <c r="D314" s="36"/>
      <c r="E314" s="37"/>
      <c r="F314" s="38"/>
      <c r="G314" s="37"/>
      <c r="H314" s="38"/>
      <c r="I314" s="37"/>
      <c r="J314" s="38"/>
      <c r="K314" s="37"/>
      <c r="L314" s="38"/>
      <c r="M314" s="36"/>
      <c r="N314" s="1" t="s">
        <v>420</v>
      </c>
    </row>
    <row r="315" spans="1:51" ht="30" customHeight="1" x14ac:dyDescent="0.3">
      <c r="A315" s="8" t="s">
        <v>1379</v>
      </c>
      <c r="B315" s="8" t="s">
        <v>1414</v>
      </c>
      <c r="C315" s="8" t="s">
        <v>201</v>
      </c>
      <c r="D315" s="9">
        <v>1.3620000000000001</v>
      </c>
      <c r="E315" s="13">
        <f>단가대비표!O167</f>
        <v>180</v>
      </c>
      <c r="F315" s="14">
        <f t="shared" ref="F315:F324" si="49">TRUNC(E315*D315,1)</f>
        <v>245.1</v>
      </c>
      <c r="G315" s="13">
        <f>단가대비표!P167</f>
        <v>0</v>
      </c>
      <c r="H315" s="14">
        <f t="shared" ref="H315:H324" si="50">TRUNC(G315*D315,1)</f>
        <v>0</v>
      </c>
      <c r="I315" s="13">
        <f>단가대비표!V167</f>
        <v>0</v>
      </c>
      <c r="J315" s="14">
        <f t="shared" ref="J315:J324" si="51">TRUNC(I315*D315,1)</f>
        <v>0</v>
      </c>
      <c r="K315" s="13">
        <f t="shared" ref="K315:K324" si="52">TRUNC(E315+G315+I315,1)</f>
        <v>180</v>
      </c>
      <c r="L315" s="14">
        <f t="shared" ref="L315:L324" si="53">TRUNC(F315+H315+J315,1)</f>
        <v>245.1</v>
      </c>
      <c r="M315" s="8" t="s">
        <v>52</v>
      </c>
      <c r="N315" s="2" t="s">
        <v>420</v>
      </c>
      <c r="O315" s="2" t="s">
        <v>1415</v>
      </c>
      <c r="P315" s="2" t="s">
        <v>65</v>
      </c>
      <c r="Q315" s="2" t="s">
        <v>65</v>
      </c>
      <c r="R315" s="2" t="s">
        <v>64</v>
      </c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2" t="s">
        <v>52</v>
      </c>
      <c r="AW315" s="2" t="s">
        <v>1416</v>
      </c>
      <c r="AX315" s="2" t="s">
        <v>52</v>
      </c>
      <c r="AY315" s="2" t="s">
        <v>52</v>
      </c>
    </row>
    <row r="316" spans="1:51" ht="30" customHeight="1" x14ac:dyDescent="0.3">
      <c r="A316" s="8" t="s">
        <v>1383</v>
      </c>
      <c r="B316" s="8" t="s">
        <v>1417</v>
      </c>
      <c r="C316" s="8" t="s">
        <v>201</v>
      </c>
      <c r="D316" s="9">
        <v>1.3620000000000001</v>
      </c>
      <c r="E316" s="13">
        <f>단가대비표!O131</f>
        <v>1160</v>
      </c>
      <c r="F316" s="14">
        <f t="shared" si="49"/>
        <v>1579.9</v>
      </c>
      <c r="G316" s="13">
        <f>단가대비표!P131</f>
        <v>0</v>
      </c>
      <c r="H316" s="14">
        <f t="shared" si="50"/>
        <v>0</v>
      </c>
      <c r="I316" s="13">
        <f>단가대비표!V131</f>
        <v>0</v>
      </c>
      <c r="J316" s="14">
        <f t="shared" si="51"/>
        <v>0</v>
      </c>
      <c r="K316" s="13">
        <f t="shared" si="52"/>
        <v>1160</v>
      </c>
      <c r="L316" s="14">
        <f t="shared" si="53"/>
        <v>1579.9</v>
      </c>
      <c r="M316" s="8" t="s">
        <v>52</v>
      </c>
      <c r="N316" s="2" t="s">
        <v>420</v>
      </c>
      <c r="O316" s="2" t="s">
        <v>1418</v>
      </c>
      <c r="P316" s="2" t="s">
        <v>65</v>
      </c>
      <c r="Q316" s="2" t="s">
        <v>65</v>
      </c>
      <c r="R316" s="2" t="s">
        <v>64</v>
      </c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2" t="s">
        <v>52</v>
      </c>
      <c r="AW316" s="2" t="s">
        <v>1419</v>
      </c>
      <c r="AX316" s="2" t="s">
        <v>52</v>
      </c>
      <c r="AY316" s="2" t="s">
        <v>52</v>
      </c>
    </row>
    <row r="317" spans="1:51" ht="30" customHeight="1" x14ac:dyDescent="0.3">
      <c r="A317" s="8" t="s">
        <v>1383</v>
      </c>
      <c r="B317" s="8" t="s">
        <v>1387</v>
      </c>
      <c r="C317" s="8" t="s">
        <v>196</v>
      </c>
      <c r="D317" s="9">
        <v>1.222</v>
      </c>
      <c r="E317" s="13">
        <f>단가대비표!O132</f>
        <v>1250</v>
      </c>
      <c r="F317" s="14">
        <f t="shared" si="49"/>
        <v>1527.5</v>
      </c>
      <c r="G317" s="13">
        <f>단가대비표!P132</f>
        <v>0</v>
      </c>
      <c r="H317" s="14">
        <f t="shared" si="50"/>
        <v>0</v>
      </c>
      <c r="I317" s="13">
        <f>단가대비표!V132</f>
        <v>0</v>
      </c>
      <c r="J317" s="14">
        <f t="shared" si="51"/>
        <v>0</v>
      </c>
      <c r="K317" s="13">
        <f t="shared" si="52"/>
        <v>1250</v>
      </c>
      <c r="L317" s="14">
        <f t="shared" si="53"/>
        <v>1527.5</v>
      </c>
      <c r="M317" s="8" t="s">
        <v>52</v>
      </c>
      <c r="N317" s="2" t="s">
        <v>420</v>
      </c>
      <c r="O317" s="2" t="s">
        <v>1388</v>
      </c>
      <c r="P317" s="2" t="s">
        <v>65</v>
      </c>
      <c r="Q317" s="2" t="s">
        <v>65</v>
      </c>
      <c r="R317" s="2" t="s">
        <v>64</v>
      </c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2" t="s">
        <v>52</v>
      </c>
      <c r="AW317" s="2" t="s">
        <v>1420</v>
      </c>
      <c r="AX317" s="2" t="s">
        <v>52</v>
      </c>
      <c r="AY317" s="2" t="s">
        <v>52</v>
      </c>
    </row>
    <row r="318" spans="1:51" ht="30" customHeight="1" x14ac:dyDescent="0.3">
      <c r="A318" s="8" t="s">
        <v>1383</v>
      </c>
      <c r="B318" s="8" t="s">
        <v>1390</v>
      </c>
      <c r="C318" s="8" t="s">
        <v>196</v>
      </c>
      <c r="D318" s="9">
        <v>0.52500000000000002</v>
      </c>
      <c r="E318" s="13">
        <f>단가대비표!O133</f>
        <v>780</v>
      </c>
      <c r="F318" s="14">
        <f t="shared" si="49"/>
        <v>409.5</v>
      </c>
      <c r="G318" s="13">
        <f>단가대비표!P133</f>
        <v>0</v>
      </c>
      <c r="H318" s="14">
        <f t="shared" si="50"/>
        <v>0</v>
      </c>
      <c r="I318" s="13">
        <f>단가대비표!V133</f>
        <v>0</v>
      </c>
      <c r="J318" s="14">
        <f t="shared" si="51"/>
        <v>0</v>
      </c>
      <c r="K318" s="13">
        <f t="shared" si="52"/>
        <v>780</v>
      </c>
      <c r="L318" s="14">
        <f t="shared" si="53"/>
        <v>409.5</v>
      </c>
      <c r="M318" s="8" t="s">
        <v>52</v>
      </c>
      <c r="N318" s="2" t="s">
        <v>420</v>
      </c>
      <c r="O318" s="2" t="s">
        <v>1391</v>
      </c>
      <c r="P318" s="2" t="s">
        <v>65</v>
      </c>
      <c r="Q318" s="2" t="s">
        <v>65</v>
      </c>
      <c r="R318" s="2" t="s">
        <v>64</v>
      </c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2" t="s">
        <v>52</v>
      </c>
      <c r="AW318" s="2" t="s">
        <v>1421</v>
      </c>
      <c r="AX318" s="2" t="s">
        <v>52</v>
      </c>
      <c r="AY318" s="2" t="s">
        <v>52</v>
      </c>
    </row>
    <row r="319" spans="1:51" ht="30" customHeight="1" x14ac:dyDescent="0.3">
      <c r="A319" s="8" t="s">
        <v>1383</v>
      </c>
      <c r="B319" s="8" t="s">
        <v>1393</v>
      </c>
      <c r="C319" s="8" t="s">
        <v>1394</v>
      </c>
      <c r="D319" s="9">
        <v>0.58399999999999996</v>
      </c>
      <c r="E319" s="13">
        <f>단가대비표!O134</f>
        <v>111</v>
      </c>
      <c r="F319" s="14">
        <f t="shared" si="49"/>
        <v>64.8</v>
      </c>
      <c r="G319" s="13">
        <f>단가대비표!P134</f>
        <v>0</v>
      </c>
      <c r="H319" s="14">
        <f t="shared" si="50"/>
        <v>0</v>
      </c>
      <c r="I319" s="13">
        <f>단가대비표!V134</f>
        <v>0</v>
      </c>
      <c r="J319" s="14">
        <f t="shared" si="51"/>
        <v>0</v>
      </c>
      <c r="K319" s="13">
        <f t="shared" si="52"/>
        <v>111</v>
      </c>
      <c r="L319" s="14">
        <f t="shared" si="53"/>
        <v>64.8</v>
      </c>
      <c r="M319" s="8" t="s">
        <v>52</v>
      </c>
      <c r="N319" s="2" t="s">
        <v>420</v>
      </c>
      <c r="O319" s="2" t="s">
        <v>1395</v>
      </c>
      <c r="P319" s="2" t="s">
        <v>65</v>
      </c>
      <c r="Q319" s="2" t="s">
        <v>65</v>
      </c>
      <c r="R319" s="2" t="s">
        <v>64</v>
      </c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2" t="s">
        <v>52</v>
      </c>
      <c r="AW319" s="2" t="s">
        <v>1422</v>
      </c>
      <c r="AX319" s="2" t="s">
        <v>52</v>
      </c>
      <c r="AY319" s="2" t="s">
        <v>52</v>
      </c>
    </row>
    <row r="320" spans="1:51" ht="30" customHeight="1" x14ac:dyDescent="0.3">
      <c r="A320" s="8" t="s">
        <v>1383</v>
      </c>
      <c r="B320" s="8" t="s">
        <v>1397</v>
      </c>
      <c r="C320" s="8" t="s">
        <v>1394</v>
      </c>
      <c r="D320" s="9">
        <v>0.19500000000000001</v>
      </c>
      <c r="E320" s="13">
        <f>단가대비표!O135</f>
        <v>107</v>
      </c>
      <c r="F320" s="14">
        <f t="shared" si="49"/>
        <v>20.8</v>
      </c>
      <c r="G320" s="13">
        <f>단가대비표!P135</f>
        <v>0</v>
      </c>
      <c r="H320" s="14">
        <f t="shared" si="50"/>
        <v>0</v>
      </c>
      <c r="I320" s="13">
        <f>단가대비표!V135</f>
        <v>0</v>
      </c>
      <c r="J320" s="14">
        <f t="shared" si="51"/>
        <v>0</v>
      </c>
      <c r="K320" s="13">
        <f t="shared" si="52"/>
        <v>107</v>
      </c>
      <c r="L320" s="14">
        <f t="shared" si="53"/>
        <v>20.8</v>
      </c>
      <c r="M320" s="8" t="s">
        <v>52</v>
      </c>
      <c r="N320" s="2" t="s">
        <v>420</v>
      </c>
      <c r="O320" s="2" t="s">
        <v>1398</v>
      </c>
      <c r="P320" s="2" t="s">
        <v>65</v>
      </c>
      <c r="Q320" s="2" t="s">
        <v>65</v>
      </c>
      <c r="R320" s="2" t="s">
        <v>64</v>
      </c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2" t="s">
        <v>52</v>
      </c>
      <c r="AW320" s="2" t="s">
        <v>1423</v>
      </c>
      <c r="AX320" s="2" t="s">
        <v>52</v>
      </c>
      <c r="AY320" s="2" t="s">
        <v>52</v>
      </c>
    </row>
    <row r="321" spans="1:51" ht="30" customHeight="1" x14ac:dyDescent="0.3">
      <c r="A321" s="8" t="s">
        <v>1383</v>
      </c>
      <c r="B321" s="8" t="s">
        <v>1400</v>
      </c>
      <c r="C321" s="8" t="s">
        <v>196</v>
      </c>
      <c r="D321" s="9">
        <v>3.6749999999999998</v>
      </c>
      <c r="E321" s="13">
        <f>단가대비표!O129</f>
        <v>620</v>
      </c>
      <c r="F321" s="14">
        <f t="shared" si="49"/>
        <v>2278.5</v>
      </c>
      <c r="G321" s="13">
        <f>단가대비표!P129</f>
        <v>0</v>
      </c>
      <c r="H321" s="14">
        <f t="shared" si="50"/>
        <v>0</v>
      </c>
      <c r="I321" s="13">
        <f>단가대비표!V129</f>
        <v>0</v>
      </c>
      <c r="J321" s="14">
        <f t="shared" si="51"/>
        <v>0</v>
      </c>
      <c r="K321" s="13">
        <f t="shared" si="52"/>
        <v>620</v>
      </c>
      <c r="L321" s="14">
        <f t="shared" si="53"/>
        <v>2278.5</v>
      </c>
      <c r="M321" s="8" t="s">
        <v>52</v>
      </c>
      <c r="N321" s="2" t="s">
        <v>420</v>
      </c>
      <c r="O321" s="2" t="s">
        <v>1401</v>
      </c>
      <c r="P321" s="2" t="s">
        <v>65</v>
      </c>
      <c r="Q321" s="2" t="s">
        <v>65</v>
      </c>
      <c r="R321" s="2" t="s">
        <v>64</v>
      </c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2" t="s">
        <v>52</v>
      </c>
      <c r="AW321" s="2" t="s">
        <v>1424</v>
      </c>
      <c r="AX321" s="2" t="s">
        <v>52</v>
      </c>
      <c r="AY321" s="2" t="s">
        <v>52</v>
      </c>
    </row>
    <row r="322" spans="1:51" ht="30" customHeight="1" x14ac:dyDescent="0.3">
      <c r="A322" s="8" t="s">
        <v>1383</v>
      </c>
      <c r="B322" s="8" t="s">
        <v>1403</v>
      </c>
      <c r="C322" s="8" t="s">
        <v>201</v>
      </c>
      <c r="D322" s="9">
        <v>4.0839999999999996</v>
      </c>
      <c r="E322" s="13">
        <f>단가대비표!O136</f>
        <v>60</v>
      </c>
      <c r="F322" s="14">
        <f t="shared" si="49"/>
        <v>245</v>
      </c>
      <c r="G322" s="13">
        <f>단가대비표!P136</f>
        <v>0</v>
      </c>
      <c r="H322" s="14">
        <f t="shared" si="50"/>
        <v>0</v>
      </c>
      <c r="I322" s="13">
        <f>단가대비표!V136</f>
        <v>0</v>
      </c>
      <c r="J322" s="14">
        <f t="shared" si="51"/>
        <v>0</v>
      </c>
      <c r="K322" s="13">
        <f t="shared" si="52"/>
        <v>60</v>
      </c>
      <c r="L322" s="14">
        <f t="shared" si="53"/>
        <v>245</v>
      </c>
      <c r="M322" s="8" t="s">
        <v>52</v>
      </c>
      <c r="N322" s="2" t="s">
        <v>420</v>
      </c>
      <c r="O322" s="2" t="s">
        <v>1404</v>
      </c>
      <c r="P322" s="2" t="s">
        <v>65</v>
      </c>
      <c r="Q322" s="2" t="s">
        <v>65</v>
      </c>
      <c r="R322" s="2" t="s">
        <v>64</v>
      </c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2" t="s">
        <v>52</v>
      </c>
      <c r="AW322" s="2" t="s">
        <v>1425</v>
      </c>
      <c r="AX322" s="2" t="s">
        <v>52</v>
      </c>
      <c r="AY322" s="2" t="s">
        <v>52</v>
      </c>
    </row>
    <row r="323" spans="1:51" ht="30" customHeight="1" x14ac:dyDescent="0.3">
      <c r="A323" s="8" t="s">
        <v>1383</v>
      </c>
      <c r="B323" s="8" t="s">
        <v>1406</v>
      </c>
      <c r="C323" s="8" t="s">
        <v>201</v>
      </c>
      <c r="D323" s="9">
        <v>0.58399999999999996</v>
      </c>
      <c r="E323" s="13">
        <f>단가대비표!O137</f>
        <v>80</v>
      </c>
      <c r="F323" s="14">
        <f t="shared" si="49"/>
        <v>46.7</v>
      </c>
      <c r="G323" s="13">
        <f>단가대비표!P137</f>
        <v>0</v>
      </c>
      <c r="H323" s="14">
        <f t="shared" si="50"/>
        <v>0</v>
      </c>
      <c r="I323" s="13">
        <f>단가대비표!V137</f>
        <v>0</v>
      </c>
      <c r="J323" s="14">
        <f t="shared" si="51"/>
        <v>0</v>
      </c>
      <c r="K323" s="13">
        <f t="shared" si="52"/>
        <v>80</v>
      </c>
      <c r="L323" s="14">
        <f t="shared" si="53"/>
        <v>46.7</v>
      </c>
      <c r="M323" s="8" t="s">
        <v>52</v>
      </c>
      <c r="N323" s="2" t="s">
        <v>420</v>
      </c>
      <c r="O323" s="2" t="s">
        <v>1407</v>
      </c>
      <c r="P323" s="2" t="s">
        <v>65</v>
      </c>
      <c r="Q323" s="2" t="s">
        <v>65</v>
      </c>
      <c r="R323" s="2" t="s">
        <v>64</v>
      </c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2" t="s">
        <v>52</v>
      </c>
      <c r="AW323" s="2" t="s">
        <v>1426</v>
      </c>
      <c r="AX323" s="2" t="s">
        <v>52</v>
      </c>
      <c r="AY323" s="2" t="s">
        <v>52</v>
      </c>
    </row>
    <row r="324" spans="1:51" ht="30" customHeight="1" x14ac:dyDescent="0.3">
      <c r="A324" s="8" t="s">
        <v>1409</v>
      </c>
      <c r="B324" s="8" t="s">
        <v>52</v>
      </c>
      <c r="C324" s="8" t="s">
        <v>80</v>
      </c>
      <c r="D324" s="9">
        <v>1</v>
      </c>
      <c r="E324" s="13">
        <f>일위대가목록!E155</f>
        <v>0</v>
      </c>
      <c r="F324" s="14">
        <f t="shared" si="49"/>
        <v>0</v>
      </c>
      <c r="G324" s="13">
        <f>일위대가목록!F155</f>
        <v>9433</v>
      </c>
      <c r="H324" s="14">
        <f t="shared" si="50"/>
        <v>9433</v>
      </c>
      <c r="I324" s="13">
        <f>일위대가목록!G155</f>
        <v>565</v>
      </c>
      <c r="J324" s="14">
        <f t="shared" si="51"/>
        <v>565</v>
      </c>
      <c r="K324" s="13">
        <f t="shared" si="52"/>
        <v>9998</v>
      </c>
      <c r="L324" s="14">
        <f t="shared" si="53"/>
        <v>9998</v>
      </c>
      <c r="M324" s="8" t="s">
        <v>1410</v>
      </c>
      <c r="N324" s="2" t="s">
        <v>420</v>
      </c>
      <c r="O324" s="2" t="s">
        <v>1411</v>
      </c>
      <c r="P324" s="2" t="s">
        <v>64</v>
      </c>
      <c r="Q324" s="2" t="s">
        <v>65</v>
      </c>
      <c r="R324" s="2" t="s">
        <v>65</v>
      </c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2" t="s">
        <v>52</v>
      </c>
      <c r="AW324" s="2" t="s">
        <v>1427</v>
      </c>
      <c r="AX324" s="2" t="s">
        <v>52</v>
      </c>
      <c r="AY324" s="2" t="s">
        <v>52</v>
      </c>
    </row>
    <row r="325" spans="1:51" ht="30" customHeight="1" x14ac:dyDescent="0.3">
      <c r="A325" s="8" t="s">
        <v>904</v>
      </c>
      <c r="B325" s="8" t="s">
        <v>52</v>
      </c>
      <c r="C325" s="8" t="s">
        <v>52</v>
      </c>
      <c r="D325" s="9"/>
      <c r="E325" s="13"/>
      <c r="F325" s="14">
        <f>TRUNC(SUMIF(N315:N324, N314, F315:F324),0)</f>
        <v>6417</v>
      </c>
      <c r="G325" s="13"/>
      <c r="H325" s="14">
        <f>TRUNC(SUMIF(N315:N324, N314, H315:H324),0)</f>
        <v>9433</v>
      </c>
      <c r="I325" s="13"/>
      <c r="J325" s="14">
        <f>TRUNC(SUMIF(N315:N324, N314, J315:J324),0)</f>
        <v>565</v>
      </c>
      <c r="K325" s="13"/>
      <c r="L325" s="14">
        <f>F325+H325+J325</f>
        <v>16415</v>
      </c>
      <c r="M325" s="8" t="s">
        <v>52</v>
      </c>
      <c r="N325" s="2" t="s">
        <v>99</v>
      </c>
      <c r="O325" s="2" t="s">
        <v>99</v>
      </c>
      <c r="P325" s="2" t="s">
        <v>52</v>
      </c>
      <c r="Q325" s="2" t="s">
        <v>52</v>
      </c>
      <c r="R325" s="2" t="s">
        <v>52</v>
      </c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2" t="s">
        <v>52</v>
      </c>
      <c r="AW325" s="2" t="s">
        <v>52</v>
      </c>
      <c r="AX325" s="2" t="s">
        <v>52</v>
      </c>
      <c r="AY325" s="2" t="s">
        <v>52</v>
      </c>
    </row>
    <row r="326" spans="1:51" ht="30" customHeight="1" x14ac:dyDescent="0.3">
      <c r="A326" s="9"/>
      <c r="B326" s="9"/>
      <c r="C326" s="9"/>
      <c r="D326" s="9"/>
      <c r="E326" s="13"/>
      <c r="F326" s="14"/>
      <c r="G326" s="13"/>
      <c r="H326" s="14"/>
      <c r="I326" s="13"/>
      <c r="J326" s="14"/>
      <c r="K326" s="13"/>
      <c r="L326" s="14"/>
      <c r="M326" s="9"/>
    </row>
    <row r="327" spans="1:51" ht="30" customHeight="1" x14ac:dyDescent="0.3">
      <c r="A327" s="36" t="s">
        <v>1428</v>
      </c>
      <c r="B327" s="36"/>
      <c r="C327" s="36"/>
      <c r="D327" s="36"/>
      <c r="E327" s="37"/>
      <c r="F327" s="38"/>
      <c r="G327" s="37"/>
      <c r="H327" s="38"/>
      <c r="I327" s="37"/>
      <c r="J327" s="38"/>
      <c r="K327" s="37"/>
      <c r="L327" s="38"/>
      <c r="M327" s="36"/>
      <c r="N327" s="1" t="s">
        <v>425</v>
      </c>
    </row>
    <row r="328" spans="1:51" ht="30" customHeight="1" x14ac:dyDescent="0.3">
      <c r="A328" s="8" t="s">
        <v>1383</v>
      </c>
      <c r="B328" s="8" t="s">
        <v>1429</v>
      </c>
      <c r="C328" s="8" t="s">
        <v>196</v>
      </c>
      <c r="D328" s="9">
        <v>1.1000000000000001</v>
      </c>
      <c r="E328" s="13">
        <f>단가대비표!O138</f>
        <v>1890</v>
      </c>
      <c r="F328" s="14">
        <f>TRUNC(E328*D328,1)</f>
        <v>2079</v>
      </c>
      <c r="G328" s="13">
        <f>단가대비표!P138</f>
        <v>0</v>
      </c>
      <c r="H328" s="14">
        <f>TRUNC(G328*D328,1)</f>
        <v>0</v>
      </c>
      <c r="I328" s="13">
        <f>단가대비표!V138</f>
        <v>0</v>
      </c>
      <c r="J328" s="14">
        <f>TRUNC(I328*D328,1)</f>
        <v>0</v>
      </c>
      <c r="K328" s="13">
        <f t="shared" ref="K328:L330" si="54">TRUNC(E328+G328+I328,1)</f>
        <v>1890</v>
      </c>
      <c r="L328" s="14">
        <f t="shared" si="54"/>
        <v>2079</v>
      </c>
      <c r="M328" s="8" t="s">
        <v>52</v>
      </c>
      <c r="N328" s="2" t="s">
        <v>425</v>
      </c>
      <c r="O328" s="2" t="s">
        <v>1430</v>
      </c>
      <c r="P328" s="2" t="s">
        <v>65</v>
      </c>
      <c r="Q328" s="2" t="s">
        <v>65</v>
      </c>
      <c r="R328" s="2" t="s">
        <v>64</v>
      </c>
      <c r="S328" s="3"/>
      <c r="T328" s="3"/>
      <c r="U328" s="3"/>
      <c r="V328" s="3">
        <v>1</v>
      </c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2" t="s">
        <v>52</v>
      </c>
      <c r="AW328" s="2" t="s">
        <v>1431</v>
      </c>
      <c r="AX328" s="2" t="s">
        <v>52</v>
      </c>
      <c r="AY328" s="2" t="s">
        <v>52</v>
      </c>
    </row>
    <row r="329" spans="1:51" ht="30" customHeight="1" x14ac:dyDescent="0.3">
      <c r="A329" s="8" t="s">
        <v>1137</v>
      </c>
      <c r="B329" s="8" t="s">
        <v>1432</v>
      </c>
      <c r="C329" s="8" t="s">
        <v>623</v>
      </c>
      <c r="D329" s="9">
        <v>1</v>
      </c>
      <c r="E329" s="13">
        <f>TRUNC(SUMIF(V328:V330, RIGHTB(O329, 1), F328:F330)*U329, 2)</f>
        <v>103.95</v>
      </c>
      <c r="F329" s="14">
        <f>TRUNC(E329*D329,1)</f>
        <v>103.9</v>
      </c>
      <c r="G329" s="13">
        <v>0</v>
      </c>
      <c r="H329" s="14">
        <f>TRUNC(G329*D329,1)</f>
        <v>0</v>
      </c>
      <c r="I329" s="13">
        <v>0</v>
      </c>
      <c r="J329" s="14">
        <f>TRUNC(I329*D329,1)</f>
        <v>0</v>
      </c>
      <c r="K329" s="13">
        <f t="shared" si="54"/>
        <v>103.9</v>
      </c>
      <c r="L329" s="14">
        <f t="shared" si="54"/>
        <v>103.9</v>
      </c>
      <c r="M329" s="8" t="s">
        <v>52</v>
      </c>
      <c r="N329" s="2" t="s">
        <v>425</v>
      </c>
      <c r="O329" s="2" t="s">
        <v>806</v>
      </c>
      <c r="P329" s="2" t="s">
        <v>65</v>
      </c>
      <c r="Q329" s="2" t="s">
        <v>65</v>
      </c>
      <c r="R329" s="2" t="s">
        <v>65</v>
      </c>
      <c r="S329" s="3">
        <v>0</v>
      </c>
      <c r="T329" s="3">
        <v>0</v>
      </c>
      <c r="U329" s="3">
        <v>0.05</v>
      </c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2" t="s">
        <v>52</v>
      </c>
      <c r="AW329" s="2" t="s">
        <v>1433</v>
      </c>
      <c r="AX329" s="2" t="s">
        <v>52</v>
      </c>
      <c r="AY329" s="2" t="s">
        <v>52</v>
      </c>
    </row>
    <row r="330" spans="1:51" ht="30" customHeight="1" x14ac:dyDescent="0.3">
      <c r="A330" s="8" t="s">
        <v>1213</v>
      </c>
      <c r="B330" s="8" t="s">
        <v>52</v>
      </c>
      <c r="C330" s="8" t="s">
        <v>196</v>
      </c>
      <c r="D330" s="9">
        <v>1</v>
      </c>
      <c r="E330" s="13">
        <f>일위대가목록!E140</f>
        <v>0</v>
      </c>
      <c r="F330" s="14">
        <f>TRUNC(E330*D330,1)</f>
        <v>0</v>
      </c>
      <c r="G330" s="13">
        <f>일위대가목록!F140</f>
        <v>7218</v>
      </c>
      <c r="H330" s="14">
        <f>TRUNC(G330*D330,1)</f>
        <v>7218</v>
      </c>
      <c r="I330" s="13">
        <f>일위대가목록!G140</f>
        <v>288</v>
      </c>
      <c r="J330" s="14">
        <f>TRUNC(I330*D330,1)</f>
        <v>288</v>
      </c>
      <c r="K330" s="13">
        <f t="shared" si="54"/>
        <v>7506</v>
      </c>
      <c r="L330" s="14">
        <f t="shared" si="54"/>
        <v>7506</v>
      </c>
      <c r="M330" s="8" t="s">
        <v>1214</v>
      </c>
      <c r="N330" s="2" t="s">
        <v>425</v>
      </c>
      <c r="O330" s="2" t="s">
        <v>1215</v>
      </c>
      <c r="P330" s="2" t="s">
        <v>64</v>
      </c>
      <c r="Q330" s="2" t="s">
        <v>65</v>
      </c>
      <c r="R330" s="2" t="s">
        <v>65</v>
      </c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2" t="s">
        <v>52</v>
      </c>
      <c r="AW330" s="2" t="s">
        <v>1434</v>
      </c>
      <c r="AX330" s="2" t="s">
        <v>52</v>
      </c>
      <c r="AY330" s="2" t="s">
        <v>52</v>
      </c>
    </row>
    <row r="331" spans="1:51" ht="30" customHeight="1" x14ac:dyDescent="0.3">
      <c r="A331" s="8" t="s">
        <v>904</v>
      </c>
      <c r="B331" s="8" t="s">
        <v>52</v>
      </c>
      <c r="C331" s="8" t="s">
        <v>52</v>
      </c>
      <c r="D331" s="9"/>
      <c r="E331" s="13"/>
      <c r="F331" s="14">
        <f>TRUNC(SUMIF(N328:N330, N327, F328:F330),0)</f>
        <v>2182</v>
      </c>
      <c r="G331" s="13"/>
      <c r="H331" s="14">
        <f>TRUNC(SUMIF(N328:N330, N327, H328:H330),0)</f>
        <v>7218</v>
      </c>
      <c r="I331" s="13"/>
      <c r="J331" s="14">
        <f>TRUNC(SUMIF(N328:N330, N327, J328:J330),0)</f>
        <v>288</v>
      </c>
      <c r="K331" s="13"/>
      <c r="L331" s="14">
        <f>F331+H331+J331</f>
        <v>9688</v>
      </c>
      <c r="M331" s="8" t="s">
        <v>52</v>
      </c>
      <c r="N331" s="2" t="s">
        <v>99</v>
      </c>
      <c r="O331" s="2" t="s">
        <v>99</v>
      </c>
      <c r="P331" s="2" t="s">
        <v>52</v>
      </c>
      <c r="Q331" s="2" t="s">
        <v>52</v>
      </c>
      <c r="R331" s="2" t="s">
        <v>52</v>
      </c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2" t="s">
        <v>52</v>
      </c>
      <c r="AW331" s="2" t="s">
        <v>52</v>
      </c>
      <c r="AX331" s="2" t="s">
        <v>52</v>
      </c>
      <c r="AY331" s="2" t="s">
        <v>52</v>
      </c>
    </row>
    <row r="332" spans="1:51" ht="30" customHeight="1" x14ac:dyDescent="0.3">
      <c r="A332" s="9"/>
      <c r="B332" s="9"/>
      <c r="C332" s="9"/>
      <c r="D332" s="9"/>
      <c r="E332" s="13"/>
      <c r="F332" s="14"/>
      <c r="G332" s="13"/>
      <c r="H332" s="14"/>
      <c r="I332" s="13"/>
      <c r="J332" s="14"/>
      <c r="K332" s="13"/>
      <c r="L332" s="14"/>
      <c r="M332" s="9"/>
    </row>
    <row r="333" spans="1:51" ht="30" customHeight="1" x14ac:dyDescent="0.3">
      <c r="A333" s="36" t="s">
        <v>1435</v>
      </c>
      <c r="B333" s="36"/>
      <c r="C333" s="36"/>
      <c r="D333" s="36"/>
      <c r="E333" s="37"/>
      <c r="F333" s="38"/>
      <c r="G333" s="37"/>
      <c r="H333" s="38"/>
      <c r="I333" s="37"/>
      <c r="J333" s="38"/>
      <c r="K333" s="37"/>
      <c r="L333" s="38"/>
      <c r="M333" s="36"/>
      <c r="N333" s="1" t="s">
        <v>432</v>
      </c>
    </row>
    <row r="334" spans="1:51" ht="30" customHeight="1" x14ac:dyDescent="0.3">
      <c r="A334" s="8" t="s">
        <v>1045</v>
      </c>
      <c r="B334" s="8" t="s">
        <v>1046</v>
      </c>
      <c r="C334" s="8" t="s">
        <v>104</v>
      </c>
      <c r="D334" s="9">
        <v>8.9999999999999993E-3</v>
      </c>
      <c r="E334" s="13">
        <f>일위대가목록!E120</f>
        <v>90940</v>
      </c>
      <c r="F334" s="14">
        <f>TRUNC(E334*D334,1)</f>
        <v>818.4</v>
      </c>
      <c r="G334" s="13">
        <f>일위대가목록!F120</f>
        <v>93123</v>
      </c>
      <c r="H334" s="14">
        <f>TRUNC(G334*D334,1)</f>
        <v>838.1</v>
      </c>
      <c r="I334" s="13">
        <f>일위대가목록!G120</f>
        <v>0</v>
      </c>
      <c r="J334" s="14">
        <f>TRUNC(I334*D334,1)</f>
        <v>0</v>
      </c>
      <c r="K334" s="13">
        <f>TRUNC(E334+G334+I334,1)</f>
        <v>184063</v>
      </c>
      <c r="L334" s="14">
        <f>TRUNC(F334+H334+J334,1)</f>
        <v>1656.5</v>
      </c>
      <c r="M334" s="8" t="s">
        <v>1047</v>
      </c>
      <c r="N334" s="2" t="s">
        <v>432</v>
      </c>
      <c r="O334" s="2" t="s">
        <v>1048</v>
      </c>
      <c r="P334" s="2" t="s">
        <v>64</v>
      </c>
      <c r="Q334" s="2" t="s">
        <v>65</v>
      </c>
      <c r="R334" s="2" t="s">
        <v>65</v>
      </c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2" t="s">
        <v>52</v>
      </c>
      <c r="AW334" s="2" t="s">
        <v>1436</v>
      </c>
      <c r="AX334" s="2" t="s">
        <v>52</v>
      </c>
      <c r="AY334" s="2" t="s">
        <v>52</v>
      </c>
    </row>
    <row r="335" spans="1:51" ht="30" customHeight="1" x14ac:dyDescent="0.3">
      <c r="A335" s="8" t="s">
        <v>1437</v>
      </c>
      <c r="B335" s="8" t="s">
        <v>1438</v>
      </c>
      <c r="C335" s="8" t="s">
        <v>80</v>
      </c>
      <c r="D335" s="9">
        <v>1</v>
      </c>
      <c r="E335" s="13">
        <f>일위대가목록!E156</f>
        <v>0</v>
      </c>
      <c r="F335" s="14">
        <f>TRUNC(E335*D335,1)</f>
        <v>0</v>
      </c>
      <c r="G335" s="13">
        <f>일위대가목록!F156</f>
        <v>14243</v>
      </c>
      <c r="H335" s="14">
        <f>TRUNC(G335*D335,1)</f>
        <v>14243</v>
      </c>
      <c r="I335" s="13">
        <f>일위대가목록!G156</f>
        <v>284</v>
      </c>
      <c r="J335" s="14">
        <f>TRUNC(I335*D335,1)</f>
        <v>284</v>
      </c>
      <c r="K335" s="13">
        <f>TRUNC(E335+G335+I335,1)</f>
        <v>14527</v>
      </c>
      <c r="L335" s="14">
        <f>TRUNC(F335+H335+J335,1)</f>
        <v>14527</v>
      </c>
      <c r="M335" s="8" t="s">
        <v>1439</v>
      </c>
      <c r="N335" s="2" t="s">
        <v>432</v>
      </c>
      <c r="O335" s="2" t="s">
        <v>1440</v>
      </c>
      <c r="P335" s="2" t="s">
        <v>64</v>
      </c>
      <c r="Q335" s="2" t="s">
        <v>65</v>
      </c>
      <c r="R335" s="2" t="s">
        <v>65</v>
      </c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2" t="s">
        <v>52</v>
      </c>
      <c r="AW335" s="2" t="s">
        <v>1441</v>
      </c>
      <c r="AX335" s="2" t="s">
        <v>52</v>
      </c>
      <c r="AY335" s="2" t="s">
        <v>52</v>
      </c>
    </row>
    <row r="336" spans="1:51" ht="30" customHeight="1" x14ac:dyDescent="0.3">
      <c r="A336" s="8" t="s">
        <v>904</v>
      </c>
      <c r="B336" s="8" t="s">
        <v>52</v>
      </c>
      <c r="C336" s="8" t="s">
        <v>52</v>
      </c>
      <c r="D336" s="9"/>
      <c r="E336" s="13"/>
      <c r="F336" s="14">
        <f>TRUNC(SUMIF(N334:N335, N333, F334:F335),0)</f>
        <v>818</v>
      </c>
      <c r="G336" s="13"/>
      <c r="H336" s="14">
        <f>TRUNC(SUMIF(N334:N335, N333, H334:H335),0)</f>
        <v>15081</v>
      </c>
      <c r="I336" s="13"/>
      <c r="J336" s="14">
        <f>TRUNC(SUMIF(N334:N335, N333, J334:J335),0)</f>
        <v>284</v>
      </c>
      <c r="K336" s="13"/>
      <c r="L336" s="14">
        <f>F336+H336+J336</f>
        <v>16183</v>
      </c>
      <c r="M336" s="8" t="s">
        <v>52</v>
      </c>
      <c r="N336" s="2" t="s">
        <v>99</v>
      </c>
      <c r="O336" s="2" t="s">
        <v>99</v>
      </c>
      <c r="P336" s="2" t="s">
        <v>52</v>
      </c>
      <c r="Q336" s="2" t="s">
        <v>52</v>
      </c>
      <c r="R336" s="2" t="s">
        <v>52</v>
      </c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2" t="s">
        <v>52</v>
      </c>
      <c r="AW336" s="2" t="s">
        <v>52</v>
      </c>
      <c r="AX336" s="2" t="s">
        <v>52</v>
      </c>
      <c r="AY336" s="2" t="s">
        <v>52</v>
      </c>
    </row>
    <row r="337" spans="1:51" ht="30" customHeight="1" x14ac:dyDescent="0.3">
      <c r="A337" s="9"/>
      <c r="B337" s="9"/>
      <c r="C337" s="9"/>
      <c r="D337" s="9"/>
      <c r="E337" s="13"/>
      <c r="F337" s="14"/>
      <c r="G337" s="13"/>
      <c r="H337" s="14"/>
      <c r="I337" s="13"/>
      <c r="J337" s="14"/>
      <c r="K337" s="13"/>
      <c r="L337" s="14"/>
      <c r="M337" s="9"/>
    </row>
    <row r="338" spans="1:51" ht="30" customHeight="1" x14ac:dyDescent="0.3">
      <c r="A338" s="36" t="s">
        <v>1442</v>
      </c>
      <c r="B338" s="36"/>
      <c r="C338" s="36"/>
      <c r="D338" s="36"/>
      <c r="E338" s="37"/>
      <c r="F338" s="38"/>
      <c r="G338" s="37"/>
      <c r="H338" s="38"/>
      <c r="I338" s="37"/>
      <c r="J338" s="38"/>
      <c r="K338" s="37"/>
      <c r="L338" s="38"/>
      <c r="M338" s="36"/>
      <c r="N338" s="1" t="s">
        <v>436</v>
      </c>
    </row>
    <row r="339" spans="1:51" ht="30" customHeight="1" x14ac:dyDescent="0.3">
      <c r="A339" s="8" t="s">
        <v>1045</v>
      </c>
      <c r="B339" s="8" t="s">
        <v>1046</v>
      </c>
      <c r="C339" s="8" t="s">
        <v>104</v>
      </c>
      <c r="D339" s="9">
        <v>1.0999999999999999E-2</v>
      </c>
      <c r="E339" s="13">
        <f>일위대가목록!E120</f>
        <v>90940</v>
      </c>
      <c r="F339" s="14">
        <f>TRUNC(E339*D339,1)</f>
        <v>1000.3</v>
      </c>
      <c r="G339" s="13">
        <f>일위대가목록!F120</f>
        <v>93123</v>
      </c>
      <c r="H339" s="14">
        <f>TRUNC(G339*D339,1)</f>
        <v>1024.3</v>
      </c>
      <c r="I339" s="13">
        <f>일위대가목록!G120</f>
        <v>0</v>
      </c>
      <c r="J339" s="14">
        <f>TRUNC(I339*D339,1)</f>
        <v>0</v>
      </c>
      <c r="K339" s="13">
        <f>TRUNC(E339+G339+I339,1)</f>
        <v>184063</v>
      </c>
      <c r="L339" s="14">
        <f>TRUNC(F339+H339+J339,1)</f>
        <v>2024.6</v>
      </c>
      <c r="M339" s="8" t="s">
        <v>1047</v>
      </c>
      <c r="N339" s="2" t="s">
        <v>436</v>
      </c>
      <c r="O339" s="2" t="s">
        <v>1048</v>
      </c>
      <c r="P339" s="2" t="s">
        <v>64</v>
      </c>
      <c r="Q339" s="2" t="s">
        <v>65</v>
      </c>
      <c r="R339" s="2" t="s">
        <v>65</v>
      </c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2" t="s">
        <v>52</v>
      </c>
      <c r="AW339" s="2" t="s">
        <v>1443</v>
      </c>
      <c r="AX339" s="2" t="s">
        <v>52</v>
      </c>
      <c r="AY339" s="2" t="s">
        <v>52</v>
      </c>
    </row>
    <row r="340" spans="1:51" ht="30" customHeight="1" x14ac:dyDescent="0.3">
      <c r="A340" s="8" t="s">
        <v>1437</v>
      </c>
      <c r="B340" s="8" t="s">
        <v>1444</v>
      </c>
      <c r="C340" s="8" t="s">
        <v>80</v>
      </c>
      <c r="D340" s="9">
        <v>1</v>
      </c>
      <c r="E340" s="13">
        <f>일위대가목록!E157</f>
        <v>0</v>
      </c>
      <c r="F340" s="14">
        <f>TRUNC(E340*D340,1)</f>
        <v>0</v>
      </c>
      <c r="G340" s="13">
        <f>일위대가목록!F157</f>
        <v>20222</v>
      </c>
      <c r="H340" s="14">
        <f>TRUNC(G340*D340,1)</f>
        <v>20222</v>
      </c>
      <c r="I340" s="13">
        <f>일위대가목록!G157</f>
        <v>404</v>
      </c>
      <c r="J340" s="14">
        <f>TRUNC(I340*D340,1)</f>
        <v>404</v>
      </c>
      <c r="K340" s="13">
        <f>TRUNC(E340+G340+I340,1)</f>
        <v>20626</v>
      </c>
      <c r="L340" s="14">
        <f>TRUNC(F340+H340+J340,1)</f>
        <v>20626</v>
      </c>
      <c r="M340" s="8" t="s">
        <v>1445</v>
      </c>
      <c r="N340" s="2" t="s">
        <v>436</v>
      </c>
      <c r="O340" s="2" t="s">
        <v>1446</v>
      </c>
      <c r="P340" s="2" t="s">
        <v>64</v>
      </c>
      <c r="Q340" s="2" t="s">
        <v>65</v>
      </c>
      <c r="R340" s="2" t="s">
        <v>65</v>
      </c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2" t="s">
        <v>52</v>
      </c>
      <c r="AW340" s="2" t="s">
        <v>1447</v>
      </c>
      <c r="AX340" s="2" t="s">
        <v>52</v>
      </c>
      <c r="AY340" s="2" t="s">
        <v>52</v>
      </c>
    </row>
    <row r="341" spans="1:51" ht="30" customHeight="1" x14ac:dyDescent="0.3">
      <c r="A341" s="8" t="s">
        <v>904</v>
      </c>
      <c r="B341" s="8" t="s">
        <v>52</v>
      </c>
      <c r="C341" s="8" t="s">
        <v>52</v>
      </c>
      <c r="D341" s="9"/>
      <c r="E341" s="13"/>
      <c r="F341" s="14">
        <f>TRUNC(SUMIF(N339:N340, N338, F339:F340),0)</f>
        <v>1000</v>
      </c>
      <c r="G341" s="13"/>
      <c r="H341" s="14">
        <f>TRUNC(SUMIF(N339:N340, N338, H339:H340),0)</f>
        <v>21246</v>
      </c>
      <c r="I341" s="13"/>
      <c r="J341" s="14">
        <f>TRUNC(SUMIF(N339:N340, N338, J339:J340),0)</f>
        <v>404</v>
      </c>
      <c r="K341" s="13"/>
      <c r="L341" s="14">
        <f>F341+H341+J341</f>
        <v>22650</v>
      </c>
      <c r="M341" s="8" t="s">
        <v>52</v>
      </c>
      <c r="N341" s="2" t="s">
        <v>99</v>
      </c>
      <c r="O341" s="2" t="s">
        <v>99</v>
      </c>
      <c r="P341" s="2" t="s">
        <v>52</v>
      </c>
      <c r="Q341" s="2" t="s">
        <v>52</v>
      </c>
      <c r="R341" s="2" t="s">
        <v>52</v>
      </c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2" t="s">
        <v>52</v>
      </c>
      <c r="AW341" s="2" t="s">
        <v>52</v>
      </c>
      <c r="AX341" s="2" t="s">
        <v>52</v>
      </c>
      <c r="AY341" s="2" t="s">
        <v>52</v>
      </c>
    </row>
    <row r="342" spans="1:51" ht="30" customHeight="1" x14ac:dyDescent="0.3">
      <c r="A342" s="9"/>
      <c r="B342" s="9"/>
      <c r="C342" s="9"/>
      <c r="D342" s="9"/>
      <c r="E342" s="13"/>
      <c r="F342" s="14"/>
      <c r="G342" s="13"/>
      <c r="H342" s="14"/>
      <c r="I342" s="13"/>
      <c r="J342" s="14"/>
      <c r="K342" s="13"/>
      <c r="L342" s="14"/>
      <c r="M342" s="9"/>
    </row>
    <row r="343" spans="1:51" ht="30" customHeight="1" x14ac:dyDescent="0.3">
      <c r="A343" s="36" t="s">
        <v>1448</v>
      </c>
      <c r="B343" s="36"/>
      <c r="C343" s="36"/>
      <c r="D343" s="36"/>
      <c r="E343" s="37"/>
      <c r="F343" s="38"/>
      <c r="G343" s="37"/>
      <c r="H343" s="38"/>
      <c r="I343" s="37"/>
      <c r="J343" s="38"/>
      <c r="K343" s="37"/>
      <c r="L343" s="38"/>
      <c r="M343" s="36"/>
      <c r="N343" s="1" t="s">
        <v>441</v>
      </c>
    </row>
    <row r="344" spans="1:51" ht="30" customHeight="1" x14ac:dyDescent="0.3">
      <c r="A344" s="8" t="s">
        <v>1449</v>
      </c>
      <c r="B344" s="8" t="s">
        <v>911</v>
      </c>
      <c r="C344" s="8" t="s">
        <v>912</v>
      </c>
      <c r="D344" s="9">
        <v>2.2000000000000001E-3</v>
      </c>
      <c r="E344" s="13">
        <f>단가대비표!O204</f>
        <v>0</v>
      </c>
      <c r="F344" s="14">
        <f>TRUNC(E344*D344,1)</f>
        <v>0</v>
      </c>
      <c r="G344" s="13">
        <f>단가대비표!P204</f>
        <v>228423</v>
      </c>
      <c r="H344" s="14">
        <f>TRUNC(G344*D344,1)</f>
        <v>502.5</v>
      </c>
      <c r="I344" s="13">
        <f>단가대비표!V204</f>
        <v>0</v>
      </c>
      <c r="J344" s="14">
        <f>TRUNC(I344*D344,1)</f>
        <v>0</v>
      </c>
      <c r="K344" s="13">
        <f>TRUNC(E344+G344+I344,1)</f>
        <v>228423</v>
      </c>
      <c r="L344" s="14">
        <f>TRUNC(F344+H344+J344,1)</f>
        <v>502.5</v>
      </c>
      <c r="M344" s="8" t="s">
        <v>52</v>
      </c>
      <c r="N344" s="2" t="s">
        <v>441</v>
      </c>
      <c r="O344" s="2" t="s">
        <v>1450</v>
      </c>
      <c r="P344" s="2" t="s">
        <v>65</v>
      </c>
      <c r="Q344" s="2" t="s">
        <v>65</v>
      </c>
      <c r="R344" s="2" t="s">
        <v>64</v>
      </c>
      <c r="S344" s="3"/>
      <c r="T344" s="3"/>
      <c r="U344" s="3"/>
      <c r="V344" s="3">
        <v>1</v>
      </c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2" t="s">
        <v>52</v>
      </c>
      <c r="AW344" s="2" t="s">
        <v>1451</v>
      </c>
      <c r="AX344" s="2" t="s">
        <v>52</v>
      </c>
      <c r="AY344" s="2" t="s">
        <v>52</v>
      </c>
    </row>
    <row r="345" spans="1:51" ht="30" customHeight="1" x14ac:dyDescent="0.3">
      <c r="A345" s="8" t="s">
        <v>1026</v>
      </c>
      <c r="B345" s="8" t="s">
        <v>1452</v>
      </c>
      <c r="C345" s="8" t="s">
        <v>623</v>
      </c>
      <c r="D345" s="9">
        <v>1</v>
      </c>
      <c r="E345" s="13">
        <v>0</v>
      </c>
      <c r="F345" s="14">
        <f>TRUNC(E345*D345,1)</f>
        <v>0</v>
      </c>
      <c r="G345" s="13">
        <v>0</v>
      </c>
      <c r="H345" s="14">
        <f>TRUNC(G345*D345,1)</f>
        <v>0</v>
      </c>
      <c r="I345" s="13">
        <f>TRUNC(SUMIF(V344:V345, RIGHTB(O345, 1), H344:H345)*U345, 2)</f>
        <v>45.22</v>
      </c>
      <c r="J345" s="14">
        <f>TRUNC(I345*D345,1)</f>
        <v>45.2</v>
      </c>
      <c r="K345" s="13">
        <f>TRUNC(E345+G345+I345,1)</f>
        <v>45.2</v>
      </c>
      <c r="L345" s="14">
        <f>TRUNC(F345+H345+J345,1)</f>
        <v>45.2</v>
      </c>
      <c r="M345" s="8" t="s">
        <v>52</v>
      </c>
      <c r="N345" s="2" t="s">
        <v>441</v>
      </c>
      <c r="O345" s="2" t="s">
        <v>806</v>
      </c>
      <c r="P345" s="2" t="s">
        <v>65</v>
      </c>
      <c r="Q345" s="2" t="s">
        <v>65</v>
      </c>
      <c r="R345" s="2" t="s">
        <v>65</v>
      </c>
      <c r="S345" s="3">
        <v>1</v>
      </c>
      <c r="T345" s="3">
        <v>2</v>
      </c>
      <c r="U345" s="3">
        <v>0.09</v>
      </c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2" t="s">
        <v>52</v>
      </c>
      <c r="AW345" s="2" t="s">
        <v>1453</v>
      </c>
      <c r="AX345" s="2" t="s">
        <v>52</v>
      </c>
      <c r="AY345" s="2" t="s">
        <v>52</v>
      </c>
    </row>
    <row r="346" spans="1:51" ht="30" customHeight="1" x14ac:dyDescent="0.3">
      <c r="A346" s="8" t="s">
        <v>904</v>
      </c>
      <c r="B346" s="8" t="s">
        <v>52</v>
      </c>
      <c r="C346" s="8" t="s">
        <v>52</v>
      </c>
      <c r="D346" s="9"/>
      <c r="E346" s="13"/>
      <c r="F346" s="14">
        <f>TRUNC(SUMIF(N344:N345, N343, F344:F345),0)</f>
        <v>0</v>
      </c>
      <c r="G346" s="13"/>
      <c r="H346" s="14">
        <f>TRUNC(SUMIF(N344:N345, N343, H344:H345),0)</f>
        <v>502</v>
      </c>
      <c r="I346" s="13"/>
      <c r="J346" s="14">
        <f>TRUNC(SUMIF(N344:N345, N343, J344:J345),0)</f>
        <v>45</v>
      </c>
      <c r="K346" s="13"/>
      <c r="L346" s="14">
        <f>F346+H346+J346</f>
        <v>547</v>
      </c>
      <c r="M346" s="8" t="s">
        <v>52</v>
      </c>
      <c r="N346" s="2" t="s">
        <v>99</v>
      </c>
      <c r="O346" s="2" t="s">
        <v>99</v>
      </c>
      <c r="P346" s="2" t="s">
        <v>52</v>
      </c>
      <c r="Q346" s="2" t="s">
        <v>52</v>
      </c>
      <c r="R346" s="2" t="s">
        <v>52</v>
      </c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2" t="s">
        <v>52</v>
      </c>
      <c r="AW346" s="2" t="s">
        <v>52</v>
      </c>
      <c r="AX346" s="2" t="s">
        <v>52</v>
      </c>
      <c r="AY346" s="2" t="s">
        <v>52</v>
      </c>
    </row>
    <row r="347" spans="1:51" ht="30" customHeight="1" x14ac:dyDescent="0.3">
      <c r="A347" s="9"/>
      <c r="B347" s="9"/>
      <c r="C347" s="9"/>
      <c r="D347" s="9"/>
      <c r="E347" s="13"/>
      <c r="F347" s="14"/>
      <c r="G347" s="13"/>
      <c r="H347" s="14"/>
      <c r="I347" s="13"/>
      <c r="J347" s="14"/>
      <c r="K347" s="13"/>
      <c r="L347" s="14"/>
      <c r="M347" s="9"/>
    </row>
    <row r="348" spans="1:51" ht="30" customHeight="1" x14ac:dyDescent="0.3">
      <c r="A348" s="36" t="s">
        <v>1454</v>
      </c>
      <c r="B348" s="36"/>
      <c r="C348" s="36"/>
      <c r="D348" s="36"/>
      <c r="E348" s="37"/>
      <c r="F348" s="38"/>
      <c r="G348" s="37"/>
      <c r="H348" s="38"/>
      <c r="I348" s="37"/>
      <c r="J348" s="38"/>
      <c r="K348" s="37"/>
      <c r="L348" s="38"/>
      <c r="M348" s="36"/>
      <c r="N348" s="1" t="s">
        <v>445</v>
      </c>
    </row>
    <row r="349" spans="1:51" ht="30" customHeight="1" x14ac:dyDescent="0.3">
      <c r="A349" s="8" t="s">
        <v>1455</v>
      </c>
      <c r="B349" s="8" t="s">
        <v>52</v>
      </c>
      <c r="C349" s="8" t="s">
        <v>196</v>
      </c>
      <c r="D349" s="9">
        <v>1</v>
      </c>
      <c r="E349" s="13">
        <f>일위대가목록!E158</f>
        <v>491</v>
      </c>
      <c r="F349" s="14">
        <f>TRUNC(E349*D349,1)</f>
        <v>491</v>
      </c>
      <c r="G349" s="13">
        <f>일위대가목록!F158</f>
        <v>3762</v>
      </c>
      <c r="H349" s="14">
        <f>TRUNC(G349*D349,1)</f>
        <v>3762</v>
      </c>
      <c r="I349" s="13">
        <f>일위대가목록!G158</f>
        <v>75</v>
      </c>
      <c r="J349" s="14">
        <f>TRUNC(I349*D349,1)</f>
        <v>75</v>
      </c>
      <c r="K349" s="13">
        <f>TRUNC(E349+G349+I349,1)</f>
        <v>4328</v>
      </c>
      <c r="L349" s="14">
        <f>TRUNC(F349+H349+J349,1)</f>
        <v>4328</v>
      </c>
      <c r="M349" s="8" t="s">
        <v>1456</v>
      </c>
      <c r="N349" s="2" t="s">
        <v>445</v>
      </c>
      <c r="O349" s="2" t="s">
        <v>1457</v>
      </c>
      <c r="P349" s="2" t="s">
        <v>64</v>
      </c>
      <c r="Q349" s="2" t="s">
        <v>65</v>
      </c>
      <c r="R349" s="2" t="s">
        <v>65</v>
      </c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2" t="s">
        <v>52</v>
      </c>
      <c r="AW349" s="2" t="s">
        <v>1458</v>
      </c>
      <c r="AX349" s="2" t="s">
        <v>52</v>
      </c>
      <c r="AY349" s="2" t="s">
        <v>52</v>
      </c>
    </row>
    <row r="350" spans="1:51" ht="30" customHeight="1" x14ac:dyDescent="0.3">
      <c r="A350" s="8" t="s">
        <v>904</v>
      </c>
      <c r="B350" s="8" t="s">
        <v>52</v>
      </c>
      <c r="C350" s="8" t="s">
        <v>52</v>
      </c>
      <c r="D350" s="9"/>
      <c r="E350" s="13"/>
      <c r="F350" s="14">
        <f>TRUNC(SUMIF(N349:N349, N348, F349:F349),0)</f>
        <v>491</v>
      </c>
      <c r="G350" s="13"/>
      <c r="H350" s="14">
        <f>TRUNC(SUMIF(N349:N349, N348, H349:H349),0)</f>
        <v>3762</v>
      </c>
      <c r="I350" s="13"/>
      <c r="J350" s="14">
        <f>TRUNC(SUMIF(N349:N349, N348, J349:J349),0)</f>
        <v>75</v>
      </c>
      <c r="K350" s="13"/>
      <c r="L350" s="14">
        <f>F350+H350+J350</f>
        <v>4328</v>
      </c>
      <c r="M350" s="8" t="s">
        <v>52</v>
      </c>
      <c r="N350" s="2" t="s">
        <v>99</v>
      </c>
      <c r="O350" s="2" t="s">
        <v>99</v>
      </c>
      <c r="P350" s="2" t="s">
        <v>52</v>
      </c>
      <c r="Q350" s="2" t="s">
        <v>52</v>
      </c>
      <c r="R350" s="2" t="s">
        <v>52</v>
      </c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2" t="s">
        <v>52</v>
      </c>
      <c r="AW350" s="2" t="s">
        <v>52</v>
      </c>
      <c r="AX350" s="2" t="s">
        <v>52</v>
      </c>
      <c r="AY350" s="2" t="s">
        <v>52</v>
      </c>
    </row>
    <row r="351" spans="1:51" ht="30" customHeight="1" x14ac:dyDescent="0.3">
      <c r="A351" s="9"/>
      <c r="B351" s="9"/>
      <c r="C351" s="9"/>
      <c r="D351" s="9"/>
      <c r="E351" s="13"/>
      <c r="F351" s="14"/>
      <c r="G351" s="13"/>
      <c r="H351" s="14"/>
      <c r="I351" s="13"/>
      <c r="J351" s="14"/>
      <c r="K351" s="13"/>
      <c r="L351" s="14"/>
      <c r="M351" s="9"/>
    </row>
    <row r="352" spans="1:51" ht="30" customHeight="1" x14ac:dyDescent="0.3">
      <c r="A352" s="36" t="s">
        <v>1459</v>
      </c>
      <c r="B352" s="36"/>
      <c r="C352" s="36"/>
      <c r="D352" s="36"/>
      <c r="E352" s="37"/>
      <c r="F352" s="38"/>
      <c r="G352" s="37"/>
      <c r="H352" s="38"/>
      <c r="I352" s="37"/>
      <c r="J352" s="38"/>
      <c r="K352" s="37"/>
      <c r="L352" s="38"/>
      <c r="M352" s="36"/>
      <c r="N352" s="1" t="s">
        <v>474</v>
      </c>
    </row>
    <row r="353" spans="1:51" ht="30" customHeight="1" x14ac:dyDescent="0.3">
      <c r="A353" s="8" t="s">
        <v>1321</v>
      </c>
      <c r="B353" s="8" t="s">
        <v>1322</v>
      </c>
      <c r="C353" s="8" t="s">
        <v>992</v>
      </c>
      <c r="D353" s="9">
        <v>0.03</v>
      </c>
      <c r="E353" s="13">
        <f>단가대비표!O177</f>
        <v>9433</v>
      </c>
      <c r="F353" s="14">
        <f>TRUNC(E353*D353,1)</f>
        <v>282.89999999999998</v>
      </c>
      <c r="G353" s="13">
        <f>단가대비표!P177</f>
        <v>0</v>
      </c>
      <c r="H353" s="14">
        <f>TRUNC(G353*D353,1)</f>
        <v>0</v>
      </c>
      <c r="I353" s="13">
        <f>단가대비표!V177</f>
        <v>0</v>
      </c>
      <c r="J353" s="14">
        <f>TRUNC(I353*D353,1)</f>
        <v>0</v>
      </c>
      <c r="K353" s="13">
        <f>TRUNC(E353+G353+I353,1)</f>
        <v>9433</v>
      </c>
      <c r="L353" s="14">
        <f>TRUNC(F353+H353+J353,1)</f>
        <v>282.89999999999998</v>
      </c>
      <c r="M353" s="8" t="s">
        <v>52</v>
      </c>
      <c r="N353" s="2" t="s">
        <v>474</v>
      </c>
      <c r="O353" s="2" t="s">
        <v>1323</v>
      </c>
      <c r="P353" s="2" t="s">
        <v>65</v>
      </c>
      <c r="Q353" s="2" t="s">
        <v>65</v>
      </c>
      <c r="R353" s="2" t="s">
        <v>64</v>
      </c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2" t="s">
        <v>52</v>
      </c>
      <c r="AW353" s="2" t="s">
        <v>1460</v>
      </c>
      <c r="AX353" s="2" t="s">
        <v>52</v>
      </c>
      <c r="AY353" s="2" t="s">
        <v>52</v>
      </c>
    </row>
    <row r="354" spans="1:51" ht="30" customHeight="1" x14ac:dyDescent="0.3">
      <c r="A354" s="8" t="s">
        <v>904</v>
      </c>
      <c r="B354" s="8" t="s">
        <v>52</v>
      </c>
      <c r="C354" s="8" t="s">
        <v>52</v>
      </c>
      <c r="D354" s="9"/>
      <c r="E354" s="13"/>
      <c r="F354" s="14">
        <f>TRUNC(SUMIF(N353:N353, N352, F353:F353),0)</f>
        <v>282</v>
      </c>
      <c r="G354" s="13"/>
      <c r="H354" s="14">
        <f>TRUNC(SUMIF(N353:N353, N352, H353:H353),0)</f>
        <v>0</v>
      </c>
      <c r="I354" s="13"/>
      <c r="J354" s="14">
        <f>TRUNC(SUMIF(N353:N353, N352, J353:J353),0)</f>
        <v>0</v>
      </c>
      <c r="K354" s="13"/>
      <c r="L354" s="14">
        <f>F354+H354+J354</f>
        <v>282</v>
      </c>
      <c r="M354" s="8" t="s">
        <v>52</v>
      </c>
      <c r="N354" s="2" t="s">
        <v>99</v>
      </c>
      <c r="O354" s="2" t="s">
        <v>99</v>
      </c>
      <c r="P354" s="2" t="s">
        <v>52</v>
      </c>
      <c r="Q354" s="2" t="s">
        <v>52</v>
      </c>
      <c r="R354" s="2" t="s">
        <v>52</v>
      </c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2" t="s">
        <v>52</v>
      </c>
      <c r="AW354" s="2" t="s">
        <v>52</v>
      </c>
      <c r="AX354" s="2" t="s">
        <v>52</v>
      </c>
      <c r="AY354" s="2" t="s">
        <v>52</v>
      </c>
    </row>
    <row r="355" spans="1:51" ht="30" customHeight="1" x14ac:dyDescent="0.3">
      <c r="A355" s="9"/>
      <c r="B355" s="9"/>
      <c r="C355" s="9"/>
      <c r="D355" s="9"/>
      <c r="E355" s="13"/>
      <c r="F355" s="14"/>
      <c r="G355" s="13"/>
      <c r="H355" s="14"/>
      <c r="I355" s="13"/>
      <c r="J355" s="14"/>
      <c r="K355" s="13"/>
      <c r="L355" s="14"/>
      <c r="M355" s="9"/>
    </row>
    <row r="356" spans="1:51" ht="30" customHeight="1" x14ac:dyDescent="0.3">
      <c r="A356" s="36" t="s">
        <v>1461</v>
      </c>
      <c r="B356" s="36"/>
      <c r="C356" s="36"/>
      <c r="D356" s="36"/>
      <c r="E356" s="37"/>
      <c r="F356" s="38"/>
      <c r="G356" s="37"/>
      <c r="H356" s="38"/>
      <c r="I356" s="37"/>
      <c r="J356" s="38"/>
      <c r="K356" s="37"/>
      <c r="L356" s="38"/>
      <c r="M356" s="36"/>
      <c r="N356" s="1" t="s">
        <v>479</v>
      </c>
    </row>
    <row r="357" spans="1:51" ht="30" customHeight="1" x14ac:dyDescent="0.3">
      <c r="A357" s="8" t="s">
        <v>476</v>
      </c>
      <c r="B357" s="8" t="s">
        <v>1462</v>
      </c>
      <c r="C357" s="8" t="s">
        <v>69</v>
      </c>
      <c r="D357" s="9">
        <v>1</v>
      </c>
      <c r="E357" s="13">
        <f>단가대비표!O140</f>
        <v>296800</v>
      </c>
      <c r="F357" s="14">
        <f>TRUNC(E357*D357,1)</f>
        <v>296800</v>
      </c>
      <c r="G357" s="13">
        <f>단가대비표!P140</f>
        <v>25000</v>
      </c>
      <c r="H357" s="14">
        <f>TRUNC(G357*D357,1)</f>
        <v>25000</v>
      </c>
      <c r="I357" s="13">
        <f>단가대비표!V140</f>
        <v>0</v>
      </c>
      <c r="J357" s="14">
        <f>TRUNC(I357*D357,1)</f>
        <v>0</v>
      </c>
      <c r="K357" s="13">
        <f t="shared" ref="K357:L359" si="55">TRUNC(E357+G357+I357,1)</f>
        <v>321800</v>
      </c>
      <c r="L357" s="14">
        <f t="shared" si="55"/>
        <v>321800</v>
      </c>
      <c r="M357" s="8" t="s">
        <v>52</v>
      </c>
      <c r="N357" s="2" t="s">
        <v>479</v>
      </c>
      <c r="O357" s="2" t="s">
        <v>1463</v>
      </c>
      <c r="P357" s="2" t="s">
        <v>65</v>
      </c>
      <c r="Q357" s="2" t="s">
        <v>65</v>
      </c>
      <c r="R357" s="2" t="s">
        <v>64</v>
      </c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2" t="s">
        <v>52</v>
      </c>
      <c r="AW357" s="2" t="s">
        <v>1464</v>
      </c>
      <c r="AX357" s="2" t="s">
        <v>52</v>
      </c>
      <c r="AY357" s="2" t="s">
        <v>52</v>
      </c>
    </row>
    <row r="358" spans="1:51" ht="30" customHeight="1" x14ac:dyDescent="0.3">
      <c r="A358" s="8" t="s">
        <v>1465</v>
      </c>
      <c r="B358" s="8" t="s">
        <v>1466</v>
      </c>
      <c r="C358" s="8" t="s">
        <v>69</v>
      </c>
      <c r="D358" s="9">
        <v>1</v>
      </c>
      <c r="E358" s="13">
        <f>일위대가목록!E159</f>
        <v>71900</v>
      </c>
      <c r="F358" s="14">
        <f>TRUNC(E358*D358,1)</f>
        <v>71900</v>
      </c>
      <c r="G358" s="13">
        <f>일위대가목록!F159</f>
        <v>27643</v>
      </c>
      <c r="H358" s="14">
        <f>TRUNC(G358*D358,1)</f>
        <v>27643</v>
      </c>
      <c r="I358" s="13">
        <f>일위대가목록!G159</f>
        <v>552</v>
      </c>
      <c r="J358" s="14">
        <f>TRUNC(I358*D358,1)</f>
        <v>552</v>
      </c>
      <c r="K358" s="13">
        <f t="shared" si="55"/>
        <v>100095</v>
      </c>
      <c r="L358" s="14">
        <f t="shared" si="55"/>
        <v>100095</v>
      </c>
      <c r="M358" s="8" t="s">
        <v>1467</v>
      </c>
      <c r="N358" s="2" t="s">
        <v>479</v>
      </c>
      <c r="O358" s="2" t="s">
        <v>1468</v>
      </c>
      <c r="P358" s="2" t="s">
        <v>64</v>
      </c>
      <c r="Q358" s="2" t="s">
        <v>65</v>
      </c>
      <c r="R358" s="2" t="s">
        <v>65</v>
      </c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2" t="s">
        <v>52</v>
      </c>
      <c r="AW358" s="2" t="s">
        <v>1469</v>
      </c>
      <c r="AX358" s="2" t="s">
        <v>52</v>
      </c>
      <c r="AY358" s="2" t="s">
        <v>52</v>
      </c>
    </row>
    <row r="359" spans="1:51" ht="30" customHeight="1" x14ac:dyDescent="0.3">
      <c r="A359" s="8" t="s">
        <v>1470</v>
      </c>
      <c r="B359" s="8" t="s">
        <v>1471</v>
      </c>
      <c r="C359" s="8" t="s">
        <v>69</v>
      </c>
      <c r="D359" s="9">
        <v>1</v>
      </c>
      <c r="E359" s="13">
        <f>단가대비표!O141</f>
        <v>85000</v>
      </c>
      <c r="F359" s="14">
        <f>TRUNC(E359*D359,1)</f>
        <v>85000</v>
      </c>
      <c r="G359" s="13">
        <f>단가대비표!P141</f>
        <v>0</v>
      </c>
      <c r="H359" s="14">
        <f>TRUNC(G359*D359,1)</f>
        <v>0</v>
      </c>
      <c r="I359" s="13">
        <f>단가대비표!V141</f>
        <v>0</v>
      </c>
      <c r="J359" s="14">
        <f>TRUNC(I359*D359,1)</f>
        <v>0</v>
      </c>
      <c r="K359" s="13">
        <f t="shared" si="55"/>
        <v>85000</v>
      </c>
      <c r="L359" s="14">
        <f t="shared" si="55"/>
        <v>85000</v>
      </c>
      <c r="M359" s="8" t="s">
        <v>52</v>
      </c>
      <c r="N359" s="2" t="s">
        <v>479</v>
      </c>
      <c r="O359" s="2" t="s">
        <v>1472</v>
      </c>
      <c r="P359" s="2" t="s">
        <v>65</v>
      </c>
      <c r="Q359" s="2" t="s">
        <v>65</v>
      </c>
      <c r="R359" s="2" t="s">
        <v>64</v>
      </c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2" t="s">
        <v>52</v>
      </c>
      <c r="AW359" s="2" t="s">
        <v>1473</v>
      </c>
      <c r="AX359" s="2" t="s">
        <v>52</v>
      </c>
      <c r="AY359" s="2" t="s">
        <v>52</v>
      </c>
    </row>
    <row r="360" spans="1:51" ht="30" customHeight="1" x14ac:dyDescent="0.3">
      <c r="A360" s="8" t="s">
        <v>904</v>
      </c>
      <c r="B360" s="8" t="s">
        <v>52</v>
      </c>
      <c r="C360" s="8" t="s">
        <v>52</v>
      </c>
      <c r="D360" s="9"/>
      <c r="E360" s="13"/>
      <c r="F360" s="14">
        <f>TRUNC(SUMIF(N357:N359, N356, F357:F359),0)</f>
        <v>453700</v>
      </c>
      <c r="G360" s="13"/>
      <c r="H360" s="14">
        <f>TRUNC(SUMIF(N357:N359, N356, H357:H359),0)</f>
        <v>52643</v>
      </c>
      <c r="I360" s="13"/>
      <c r="J360" s="14">
        <f>TRUNC(SUMIF(N357:N359, N356, J357:J359),0)</f>
        <v>552</v>
      </c>
      <c r="K360" s="13"/>
      <c r="L360" s="14">
        <f>F360+H360+J360</f>
        <v>506895</v>
      </c>
      <c r="M360" s="8" t="s">
        <v>52</v>
      </c>
      <c r="N360" s="2" t="s">
        <v>99</v>
      </c>
      <c r="O360" s="2" t="s">
        <v>99</v>
      </c>
      <c r="P360" s="2" t="s">
        <v>52</v>
      </c>
      <c r="Q360" s="2" t="s">
        <v>52</v>
      </c>
      <c r="R360" s="2" t="s">
        <v>52</v>
      </c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2" t="s">
        <v>52</v>
      </c>
      <c r="AW360" s="2" t="s">
        <v>52</v>
      </c>
      <c r="AX360" s="2" t="s">
        <v>52</v>
      </c>
      <c r="AY360" s="2" t="s">
        <v>52</v>
      </c>
    </row>
    <row r="361" spans="1:51" ht="30" customHeight="1" x14ac:dyDescent="0.3">
      <c r="A361" s="9"/>
      <c r="B361" s="9"/>
      <c r="C361" s="9"/>
      <c r="D361" s="9"/>
      <c r="E361" s="13"/>
      <c r="F361" s="14"/>
      <c r="G361" s="13"/>
      <c r="H361" s="14"/>
      <c r="I361" s="13"/>
      <c r="J361" s="14"/>
      <c r="K361" s="13"/>
      <c r="L361" s="14"/>
      <c r="M361" s="9"/>
    </row>
    <row r="362" spans="1:51" ht="30" customHeight="1" x14ac:dyDescent="0.3">
      <c r="A362" s="36" t="s">
        <v>1474</v>
      </c>
      <c r="B362" s="36"/>
      <c r="C362" s="36"/>
      <c r="D362" s="36"/>
      <c r="E362" s="37"/>
      <c r="F362" s="38"/>
      <c r="G362" s="37"/>
      <c r="H362" s="38"/>
      <c r="I362" s="37"/>
      <c r="J362" s="38"/>
      <c r="K362" s="37"/>
      <c r="L362" s="38"/>
      <c r="M362" s="36"/>
      <c r="N362" s="1" t="s">
        <v>484</v>
      </c>
    </row>
    <row r="363" spans="1:51" ht="30" customHeight="1" x14ac:dyDescent="0.3">
      <c r="A363" s="8" t="s">
        <v>1475</v>
      </c>
      <c r="B363" s="8" t="s">
        <v>1476</v>
      </c>
      <c r="C363" s="8" t="s">
        <v>80</v>
      </c>
      <c r="D363" s="9">
        <v>1.01</v>
      </c>
      <c r="E363" s="13">
        <f>단가대비표!O143</f>
        <v>67200</v>
      </c>
      <c r="F363" s="14">
        <f>TRUNC(E363*D363,1)</f>
        <v>67872</v>
      </c>
      <c r="G363" s="13">
        <f>단가대비표!P143</f>
        <v>0</v>
      </c>
      <c r="H363" s="14">
        <f>TRUNC(G363*D363,1)</f>
        <v>0</v>
      </c>
      <c r="I363" s="13">
        <f>단가대비표!V143</f>
        <v>0</v>
      </c>
      <c r="J363" s="14">
        <f>TRUNC(I363*D363,1)</f>
        <v>0</v>
      </c>
      <c r="K363" s="13">
        <f>TRUNC(E363+G363+I363,1)</f>
        <v>67200</v>
      </c>
      <c r="L363" s="14">
        <f>TRUNC(F363+H363+J363,1)</f>
        <v>67872</v>
      </c>
      <c r="M363" s="8" t="s">
        <v>52</v>
      </c>
      <c r="N363" s="2" t="s">
        <v>484</v>
      </c>
      <c r="O363" s="2" t="s">
        <v>1477</v>
      </c>
      <c r="P363" s="2" t="s">
        <v>65</v>
      </c>
      <c r="Q363" s="2" t="s">
        <v>65</v>
      </c>
      <c r="R363" s="2" t="s">
        <v>64</v>
      </c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2" t="s">
        <v>52</v>
      </c>
      <c r="AW363" s="2" t="s">
        <v>1478</v>
      </c>
      <c r="AX363" s="2" t="s">
        <v>52</v>
      </c>
      <c r="AY363" s="2" t="s">
        <v>52</v>
      </c>
    </row>
    <row r="364" spans="1:51" ht="30" customHeight="1" x14ac:dyDescent="0.3">
      <c r="A364" s="8" t="s">
        <v>1479</v>
      </c>
      <c r="B364" s="8" t="s">
        <v>1480</v>
      </c>
      <c r="C364" s="8" t="s">
        <v>80</v>
      </c>
      <c r="D364" s="9">
        <v>1</v>
      </c>
      <c r="E364" s="13">
        <f>일위대가목록!E161</f>
        <v>0</v>
      </c>
      <c r="F364" s="14">
        <f>TRUNC(E364*D364,1)</f>
        <v>0</v>
      </c>
      <c r="G364" s="13">
        <f>일위대가목록!F161</f>
        <v>28247</v>
      </c>
      <c r="H364" s="14">
        <f>TRUNC(G364*D364,1)</f>
        <v>28247</v>
      </c>
      <c r="I364" s="13">
        <f>일위대가목록!G161</f>
        <v>0</v>
      </c>
      <c r="J364" s="14">
        <f>TRUNC(I364*D364,1)</f>
        <v>0</v>
      </c>
      <c r="K364" s="13">
        <f>TRUNC(E364+G364+I364,1)</f>
        <v>28247</v>
      </c>
      <c r="L364" s="14">
        <f>TRUNC(F364+H364+J364,1)</f>
        <v>28247</v>
      </c>
      <c r="M364" s="8" t="s">
        <v>1481</v>
      </c>
      <c r="N364" s="2" t="s">
        <v>484</v>
      </c>
      <c r="O364" s="2" t="s">
        <v>1482</v>
      </c>
      <c r="P364" s="2" t="s">
        <v>64</v>
      </c>
      <c r="Q364" s="2" t="s">
        <v>65</v>
      </c>
      <c r="R364" s="2" t="s">
        <v>65</v>
      </c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2" t="s">
        <v>52</v>
      </c>
      <c r="AW364" s="2" t="s">
        <v>1483</v>
      </c>
      <c r="AX364" s="2" t="s">
        <v>52</v>
      </c>
      <c r="AY364" s="2" t="s">
        <v>52</v>
      </c>
    </row>
    <row r="365" spans="1:51" ht="30" customHeight="1" x14ac:dyDescent="0.3">
      <c r="A365" s="8" t="s">
        <v>904</v>
      </c>
      <c r="B365" s="8" t="s">
        <v>52</v>
      </c>
      <c r="C365" s="8" t="s">
        <v>52</v>
      </c>
      <c r="D365" s="9"/>
      <c r="E365" s="13"/>
      <c r="F365" s="14">
        <f>TRUNC(SUMIF(N363:N364, N362, F363:F364),0)</f>
        <v>67872</v>
      </c>
      <c r="G365" s="13"/>
      <c r="H365" s="14">
        <f>TRUNC(SUMIF(N363:N364, N362, H363:H364),0)</f>
        <v>28247</v>
      </c>
      <c r="I365" s="13"/>
      <c r="J365" s="14">
        <f>TRUNC(SUMIF(N363:N364, N362, J363:J364),0)</f>
        <v>0</v>
      </c>
      <c r="K365" s="13"/>
      <c r="L365" s="14">
        <f>F365+H365+J365</f>
        <v>96119</v>
      </c>
      <c r="M365" s="8" t="s">
        <v>52</v>
      </c>
      <c r="N365" s="2" t="s">
        <v>99</v>
      </c>
      <c r="O365" s="2" t="s">
        <v>99</v>
      </c>
      <c r="P365" s="2" t="s">
        <v>52</v>
      </c>
      <c r="Q365" s="2" t="s">
        <v>52</v>
      </c>
      <c r="R365" s="2" t="s">
        <v>52</v>
      </c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2" t="s">
        <v>52</v>
      </c>
      <c r="AW365" s="2" t="s">
        <v>52</v>
      </c>
      <c r="AX365" s="2" t="s">
        <v>52</v>
      </c>
      <c r="AY365" s="2" t="s">
        <v>52</v>
      </c>
    </row>
    <row r="366" spans="1:51" ht="30" customHeight="1" x14ac:dyDescent="0.3">
      <c r="A366" s="9"/>
      <c r="B366" s="9"/>
      <c r="C366" s="9"/>
      <c r="D366" s="9"/>
      <c r="E366" s="13"/>
      <c r="F366" s="14"/>
      <c r="G366" s="13"/>
      <c r="H366" s="14"/>
      <c r="I366" s="13"/>
      <c r="J366" s="14"/>
      <c r="K366" s="13"/>
      <c r="L366" s="14"/>
      <c r="M366" s="9"/>
    </row>
    <row r="367" spans="1:51" ht="30" customHeight="1" x14ac:dyDescent="0.3">
      <c r="A367" s="36" t="s">
        <v>1484</v>
      </c>
      <c r="B367" s="36"/>
      <c r="C367" s="36"/>
      <c r="D367" s="36"/>
      <c r="E367" s="37"/>
      <c r="F367" s="38"/>
      <c r="G367" s="37"/>
      <c r="H367" s="38"/>
      <c r="I367" s="37"/>
      <c r="J367" s="38"/>
      <c r="K367" s="37"/>
      <c r="L367" s="38"/>
      <c r="M367" s="36"/>
      <c r="N367" s="1" t="s">
        <v>488</v>
      </c>
    </row>
    <row r="368" spans="1:51" ht="30" customHeight="1" x14ac:dyDescent="0.3">
      <c r="A368" s="8" t="s">
        <v>1475</v>
      </c>
      <c r="B368" s="8" t="s">
        <v>1485</v>
      </c>
      <c r="C368" s="8" t="s">
        <v>80</v>
      </c>
      <c r="D368" s="9">
        <v>1.01</v>
      </c>
      <c r="E368" s="13">
        <f>단가대비표!O142</f>
        <v>66000</v>
      </c>
      <c r="F368" s="14">
        <f>TRUNC(E368*D368,1)</f>
        <v>66660</v>
      </c>
      <c r="G368" s="13">
        <f>단가대비표!P142</f>
        <v>0</v>
      </c>
      <c r="H368" s="14">
        <f>TRUNC(G368*D368,1)</f>
        <v>0</v>
      </c>
      <c r="I368" s="13">
        <f>단가대비표!V142</f>
        <v>0</v>
      </c>
      <c r="J368" s="14">
        <f>TRUNC(I368*D368,1)</f>
        <v>0</v>
      </c>
      <c r="K368" s="13">
        <f>TRUNC(E368+G368+I368,1)</f>
        <v>66000</v>
      </c>
      <c r="L368" s="14">
        <f>TRUNC(F368+H368+J368,1)</f>
        <v>66660</v>
      </c>
      <c r="M368" s="8" t="s">
        <v>52</v>
      </c>
      <c r="N368" s="2" t="s">
        <v>488</v>
      </c>
      <c r="O368" s="2" t="s">
        <v>1486</v>
      </c>
      <c r="P368" s="2" t="s">
        <v>65</v>
      </c>
      <c r="Q368" s="2" t="s">
        <v>65</v>
      </c>
      <c r="R368" s="2" t="s">
        <v>64</v>
      </c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2" t="s">
        <v>52</v>
      </c>
      <c r="AW368" s="2" t="s">
        <v>1487</v>
      </c>
      <c r="AX368" s="2" t="s">
        <v>52</v>
      </c>
      <c r="AY368" s="2" t="s">
        <v>52</v>
      </c>
    </row>
    <row r="369" spans="1:51" ht="30" customHeight="1" x14ac:dyDescent="0.3">
      <c r="A369" s="8" t="s">
        <v>1479</v>
      </c>
      <c r="B369" s="8" t="s">
        <v>1480</v>
      </c>
      <c r="C369" s="8" t="s">
        <v>80</v>
      </c>
      <c r="D369" s="9">
        <v>1</v>
      </c>
      <c r="E369" s="13">
        <f>일위대가목록!E161</f>
        <v>0</v>
      </c>
      <c r="F369" s="14">
        <f>TRUNC(E369*D369,1)</f>
        <v>0</v>
      </c>
      <c r="G369" s="13">
        <f>일위대가목록!F161</f>
        <v>28247</v>
      </c>
      <c r="H369" s="14">
        <f>TRUNC(G369*D369,1)</f>
        <v>28247</v>
      </c>
      <c r="I369" s="13">
        <f>일위대가목록!G161</f>
        <v>0</v>
      </c>
      <c r="J369" s="14">
        <f>TRUNC(I369*D369,1)</f>
        <v>0</v>
      </c>
      <c r="K369" s="13">
        <f>TRUNC(E369+G369+I369,1)</f>
        <v>28247</v>
      </c>
      <c r="L369" s="14">
        <f>TRUNC(F369+H369+J369,1)</f>
        <v>28247</v>
      </c>
      <c r="M369" s="8" t="s">
        <v>1481</v>
      </c>
      <c r="N369" s="2" t="s">
        <v>488</v>
      </c>
      <c r="O369" s="2" t="s">
        <v>1482</v>
      </c>
      <c r="P369" s="2" t="s">
        <v>64</v>
      </c>
      <c r="Q369" s="2" t="s">
        <v>65</v>
      </c>
      <c r="R369" s="2" t="s">
        <v>65</v>
      </c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2" t="s">
        <v>52</v>
      </c>
      <c r="AW369" s="2" t="s">
        <v>1488</v>
      </c>
      <c r="AX369" s="2" t="s">
        <v>52</v>
      </c>
      <c r="AY369" s="2" t="s">
        <v>52</v>
      </c>
    </row>
    <row r="370" spans="1:51" ht="30" customHeight="1" x14ac:dyDescent="0.3">
      <c r="A370" s="8" t="s">
        <v>904</v>
      </c>
      <c r="B370" s="8" t="s">
        <v>52</v>
      </c>
      <c r="C370" s="8" t="s">
        <v>52</v>
      </c>
      <c r="D370" s="9"/>
      <c r="E370" s="13"/>
      <c r="F370" s="14">
        <f>TRUNC(SUMIF(N368:N369, N367, F368:F369),0)</f>
        <v>66660</v>
      </c>
      <c r="G370" s="13"/>
      <c r="H370" s="14">
        <f>TRUNC(SUMIF(N368:N369, N367, H368:H369),0)</f>
        <v>28247</v>
      </c>
      <c r="I370" s="13"/>
      <c r="J370" s="14">
        <f>TRUNC(SUMIF(N368:N369, N367, J368:J369),0)</f>
        <v>0</v>
      </c>
      <c r="K370" s="13"/>
      <c r="L370" s="14">
        <f>F370+H370+J370</f>
        <v>94907</v>
      </c>
      <c r="M370" s="8" t="s">
        <v>52</v>
      </c>
      <c r="N370" s="2" t="s">
        <v>99</v>
      </c>
      <c r="O370" s="2" t="s">
        <v>99</v>
      </c>
      <c r="P370" s="2" t="s">
        <v>52</v>
      </c>
      <c r="Q370" s="2" t="s">
        <v>52</v>
      </c>
      <c r="R370" s="2" t="s">
        <v>52</v>
      </c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2" t="s">
        <v>52</v>
      </c>
      <c r="AW370" s="2" t="s">
        <v>52</v>
      </c>
      <c r="AX370" s="2" t="s">
        <v>52</v>
      </c>
      <c r="AY370" s="2" t="s">
        <v>52</v>
      </c>
    </row>
    <row r="371" spans="1:51" ht="30" customHeight="1" x14ac:dyDescent="0.3">
      <c r="A371" s="9"/>
      <c r="B371" s="9"/>
      <c r="C371" s="9"/>
      <c r="D371" s="9"/>
      <c r="E371" s="13"/>
      <c r="F371" s="14"/>
      <c r="G371" s="13"/>
      <c r="H371" s="14"/>
      <c r="I371" s="13"/>
      <c r="J371" s="14"/>
      <c r="K371" s="13"/>
      <c r="L371" s="14"/>
      <c r="M371" s="9"/>
    </row>
    <row r="372" spans="1:51" ht="30" customHeight="1" x14ac:dyDescent="0.3">
      <c r="A372" s="36" t="s">
        <v>1489</v>
      </c>
      <c r="B372" s="36"/>
      <c r="C372" s="36"/>
      <c r="D372" s="36"/>
      <c r="E372" s="37"/>
      <c r="F372" s="38"/>
      <c r="G372" s="37"/>
      <c r="H372" s="38"/>
      <c r="I372" s="37"/>
      <c r="J372" s="38"/>
      <c r="K372" s="37"/>
      <c r="L372" s="38"/>
      <c r="M372" s="36"/>
      <c r="N372" s="1" t="s">
        <v>493</v>
      </c>
    </row>
    <row r="373" spans="1:51" ht="30" customHeight="1" x14ac:dyDescent="0.3">
      <c r="A373" s="8" t="s">
        <v>1490</v>
      </c>
      <c r="B373" s="8" t="s">
        <v>1491</v>
      </c>
      <c r="C373" s="8" t="s">
        <v>80</v>
      </c>
      <c r="D373" s="9">
        <v>4.84</v>
      </c>
      <c r="E373" s="13">
        <f>단가대비표!O36</f>
        <v>170000</v>
      </c>
      <c r="F373" s="14">
        <f>TRUNC(E373*D373,1)</f>
        <v>822800</v>
      </c>
      <c r="G373" s="13">
        <f>단가대비표!P36</f>
        <v>0</v>
      </c>
      <c r="H373" s="14">
        <f>TRUNC(G373*D373,1)</f>
        <v>0</v>
      </c>
      <c r="I373" s="13">
        <f>단가대비표!V36</f>
        <v>0</v>
      </c>
      <c r="J373" s="14">
        <f>TRUNC(I373*D373,1)</f>
        <v>0</v>
      </c>
      <c r="K373" s="13">
        <f t="shared" ref="K373:L376" si="56">TRUNC(E373+G373+I373,1)</f>
        <v>170000</v>
      </c>
      <c r="L373" s="14">
        <f t="shared" si="56"/>
        <v>822800</v>
      </c>
      <c r="M373" s="8" t="s">
        <v>52</v>
      </c>
      <c r="N373" s="2" t="s">
        <v>493</v>
      </c>
      <c r="O373" s="2" t="s">
        <v>1492</v>
      </c>
      <c r="P373" s="2" t="s">
        <v>65</v>
      </c>
      <c r="Q373" s="2" t="s">
        <v>65</v>
      </c>
      <c r="R373" s="2" t="s">
        <v>64</v>
      </c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2" t="s">
        <v>52</v>
      </c>
      <c r="AW373" s="2" t="s">
        <v>1493</v>
      </c>
      <c r="AX373" s="2" t="s">
        <v>52</v>
      </c>
      <c r="AY373" s="2" t="s">
        <v>52</v>
      </c>
    </row>
    <row r="374" spans="1:51" ht="30" customHeight="1" x14ac:dyDescent="0.3">
      <c r="A374" s="8" t="s">
        <v>1494</v>
      </c>
      <c r="B374" s="8" t="s">
        <v>1495</v>
      </c>
      <c r="C374" s="8" t="s">
        <v>927</v>
      </c>
      <c r="D374" s="9">
        <v>1</v>
      </c>
      <c r="E374" s="13">
        <f>일위대가목록!E162</f>
        <v>0</v>
      </c>
      <c r="F374" s="14">
        <f>TRUNC(E374*D374,1)</f>
        <v>0</v>
      </c>
      <c r="G374" s="13">
        <f>일위대가목록!F162</f>
        <v>622376</v>
      </c>
      <c r="H374" s="14">
        <f>TRUNC(G374*D374,1)</f>
        <v>622376</v>
      </c>
      <c r="I374" s="13">
        <f>일위대가목록!G162</f>
        <v>12447</v>
      </c>
      <c r="J374" s="14">
        <f>TRUNC(I374*D374,1)</f>
        <v>12447</v>
      </c>
      <c r="K374" s="13">
        <f t="shared" si="56"/>
        <v>634823</v>
      </c>
      <c r="L374" s="14">
        <f t="shared" si="56"/>
        <v>634823</v>
      </c>
      <c r="M374" s="8" t="s">
        <v>1496</v>
      </c>
      <c r="N374" s="2" t="s">
        <v>493</v>
      </c>
      <c r="O374" s="2" t="s">
        <v>1497</v>
      </c>
      <c r="P374" s="2" t="s">
        <v>64</v>
      </c>
      <c r="Q374" s="2" t="s">
        <v>65</v>
      </c>
      <c r="R374" s="2" t="s">
        <v>65</v>
      </c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2" t="s">
        <v>52</v>
      </c>
      <c r="AW374" s="2" t="s">
        <v>1498</v>
      </c>
      <c r="AX374" s="2" t="s">
        <v>52</v>
      </c>
      <c r="AY374" s="2" t="s">
        <v>52</v>
      </c>
    </row>
    <row r="375" spans="1:51" ht="30" customHeight="1" x14ac:dyDescent="0.3">
      <c r="A375" s="8" t="s">
        <v>1499</v>
      </c>
      <c r="B375" s="8" t="s">
        <v>1500</v>
      </c>
      <c r="C375" s="8" t="s">
        <v>69</v>
      </c>
      <c r="D375" s="9">
        <v>1</v>
      </c>
      <c r="E375" s="13">
        <f>단가대비표!O37</f>
        <v>160000</v>
      </c>
      <c r="F375" s="14">
        <f>TRUNC(E375*D375,1)</f>
        <v>160000</v>
      </c>
      <c r="G375" s="13">
        <f>단가대비표!P37</f>
        <v>0</v>
      </c>
      <c r="H375" s="14">
        <f>TRUNC(G375*D375,1)</f>
        <v>0</v>
      </c>
      <c r="I375" s="13">
        <f>단가대비표!V37</f>
        <v>0</v>
      </c>
      <c r="J375" s="14">
        <f>TRUNC(I375*D375,1)</f>
        <v>0</v>
      </c>
      <c r="K375" s="13">
        <f t="shared" si="56"/>
        <v>160000</v>
      </c>
      <c r="L375" s="14">
        <f t="shared" si="56"/>
        <v>160000</v>
      </c>
      <c r="M375" s="8" t="s">
        <v>52</v>
      </c>
      <c r="N375" s="2" t="s">
        <v>493</v>
      </c>
      <c r="O375" s="2" t="s">
        <v>1501</v>
      </c>
      <c r="P375" s="2" t="s">
        <v>65</v>
      </c>
      <c r="Q375" s="2" t="s">
        <v>65</v>
      </c>
      <c r="R375" s="2" t="s">
        <v>64</v>
      </c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2" t="s">
        <v>52</v>
      </c>
      <c r="AW375" s="2" t="s">
        <v>1502</v>
      </c>
      <c r="AX375" s="2" t="s">
        <v>52</v>
      </c>
      <c r="AY375" s="2" t="s">
        <v>52</v>
      </c>
    </row>
    <row r="376" spans="1:51" ht="30" customHeight="1" x14ac:dyDescent="0.3">
      <c r="A376" s="8" t="s">
        <v>1503</v>
      </c>
      <c r="B376" s="8" t="s">
        <v>1504</v>
      </c>
      <c r="C376" s="8" t="s">
        <v>69</v>
      </c>
      <c r="D376" s="9">
        <v>1</v>
      </c>
      <c r="E376" s="13">
        <f>단가대비표!O38</f>
        <v>350000</v>
      </c>
      <c r="F376" s="14">
        <f>TRUNC(E376*D376,1)</f>
        <v>350000</v>
      </c>
      <c r="G376" s="13">
        <f>단가대비표!P38</f>
        <v>0</v>
      </c>
      <c r="H376" s="14">
        <f>TRUNC(G376*D376,1)</f>
        <v>0</v>
      </c>
      <c r="I376" s="13">
        <f>단가대비표!V38</f>
        <v>0</v>
      </c>
      <c r="J376" s="14">
        <f>TRUNC(I376*D376,1)</f>
        <v>0</v>
      </c>
      <c r="K376" s="13">
        <f t="shared" si="56"/>
        <v>350000</v>
      </c>
      <c r="L376" s="14">
        <f t="shared" si="56"/>
        <v>350000</v>
      </c>
      <c r="M376" s="8" t="s">
        <v>52</v>
      </c>
      <c r="N376" s="2" t="s">
        <v>493</v>
      </c>
      <c r="O376" s="2" t="s">
        <v>1505</v>
      </c>
      <c r="P376" s="2" t="s">
        <v>65</v>
      </c>
      <c r="Q376" s="2" t="s">
        <v>65</v>
      </c>
      <c r="R376" s="2" t="s">
        <v>64</v>
      </c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2" t="s">
        <v>52</v>
      </c>
      <c r="AW376" s="2" t="s">
        <v>1506</v>
      </c>
      <c r="AX376" s="2" t="s">
        <v>52</v>
      </c>
      <c r="AY376" s="2" t="s">
        <v>52</v>
      </c>
    </row>
    <row r="377" spans="1:51" ht="30" customHeight="1" x14ac:dyDescent="0.3">
      <c r="A377" s="8" t="s">
        <v>904</v>
      </c>
      <c r="B377" s="8" t="s">
        <v>52</v>
      </c>
      <c r="C377" s="8" t="s">
        <v>52</v>
      </c>
      <c r="D377" s="9"/>
      <c r="E377" s="13"/>
      <c r="F377" s="14">
        <f>TRUNC(SUMIF(N373:N376, N372, F373:F376),0)</f>
        <v>1332800</v>
      </c>
      <c r="G377" s="13"/>
      <c r="H377" s="14">
        <f>TRUNC(SUMIF(N373:N376, N372, H373:H376),0)</f>
        <v>622376</v>
      </c>
      <c r="I377" s="13"/>
      <c r="J377" s="14">
        <f>TRUNC(SUMIF(N373:N376, N372, J373:J376),0)</f>
        <v>12447</v>
      </c>
      <c r="K377" s="13"/>
      <c r="L377" s="14">
        <f>F377+H377+J377</f>
        <v>1967623</v>
      </c>
      <c r="M377" s="8" t="s">
        <v>52</v>
      </c>
      <c r="N377" s="2" t="s">
        <v>99</v>
      </c>
      <c r="O377" s="2" t="s">
        <v>99</v>
      </c>
      <c r="P377" s="2" t="s">
        <v>52</v>
      </c>
      <c r="Q377" s="2" t="s">
        <v>52</v>
      </c>
      <c r="R377" s="2" t="s">
        <v>52</v>
      </c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2" t="s">
        <v>52</v>
      </c>
      <c r="AW377" s="2" t="s">
        <v>52</v>
      </c>
      <c r="AX377" s="2" t="s">
        <v>52</v>
      </c>
      <c r="AY377" s="2" t="s">
        <v>52</v>
      </c>
    </row>
    <row r="378" spans="1:51" ht="30" customHeight="1" x14ac:dyDescent="0.3">
      <c r="A378" s="9"/>
      <c r="B378" s="9"/>
      <c r="C378" s="9"/>
      <c r="D378" s="9"/>
      <c r="E378" s="13"/>
      <c r="F378" s="14"/>
      <c r="G378" s="13"/>
      <c r="H378" s="14"/>
      <c r="I378" s="13"/>
      <c r="J378" s="14"/>
      <c r="K378" s="13"/>
      <c r="L378" s="14"/>
      <c r="M378" s="9"/>
    </row>
    <row r="379" spans="1:51" ht="30" customHeight="1" x14ac:dyDescent="0.3">
      <c r="A379" s="36" t="s">
        <v>1507</v>
      </c>
      <c r="B379" s="36"/>
      <c r="C379" s="36"/>
      <c r="D379" s="36"/>
      <c r="E379" s="37"/>
      <c r="F379" s="38"/>
      <c r="G379" s="37"/>
      <c r="H379" s="38"/>
      <c r="I379" s="37"/>
      <c r="J379" s="38"/>
      <c r="K379" s="37"/>
      <c r="L379" s="38"/>
      <c r="M379" s="36"/>
      <c r="N379" s="1" t="s">
        <v>498</v>
      </c>
    </row>
    <row r="380" spans="1:51" ht="30" customHeight="1" x14ac:dyDescent="0.3">
      <c r="A380" s="8" t="s">
        <v>52</v>
      </c>
      <c r="B380" s="8" t="s">
        <v>52</v>
      </c>
      <c r="C380" s="8" t="s">
        <v>52</v>
      </c>
      <c r="D380" s="9"/>
      <c r="E380" s="13"/>
      <c r="F380" s="14"/>
      <c r="G380" s="13"/>
      <c r="H380" s="14"/>
      <c r="I380" s="13"/>
      <c r="J380" s="14"/>
      <c r="K380" s="13"/>
      <c r="L380" s="14"/>
      <c r="M380" s="8" t="s">
        <v>52</v>
      </c>
      <c r="N380" s="2" t="s">
        <v>52</v>
      </c>
      <c r="O380" s="2" t="s">
        <v>52</v>
      </c>
      <c r="P380" s="2" t="s">
        <v>52</v>
      </c>
      <c r="Q380" s="2" t="s">
        <v>52</v>
      </c>
      <c r="R380" s="2" t="s">
        <v>52</v>
      </c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2" t="s">
        <v>52</v>
      </c>
      <c r="AW380" s="2" t="s">
        <v>52</v>
      </c>
      <c r="AX380" s="2" t="s">
        <v>52</v>
      </c>
      <c r="AY380" s="2" t="s">
        <v>52</v>
      </c>
    </row>
    <row r="381" spans="1:51" ht="30" customHeight="1" x14ac:dyDescent="0.3">
      <c r="A381" s="9"/>
      <c r="B381" s="9"/>
      <c r="C381" s="9"/>
      <c r="D381" s="9"/>
      <c r="E381" s="13"/>
      <c r="F381" s="14"/>
      <c r="G381" s="13"/>
      <c r="H381" s="14"/>
      <c r="I381" s="13"/>
      <c r="J381" s="14"/>
      <c r="K381" s="13"/>
      <c r="L381" s="14"/>
      <c r="M381" s="9"/>
    </row>
    <row r="382" spans="1:51" ht="30" customHeight="1" x14ac:dyDescent="0.3">
      <c r="A382" s="36" t="s">
        <v>1508</v>
      </c>
      <c r="B382" s="36"/>
      <c r="C382" s="36"/>
      <c r="D382" s="36"/>
      <c r="E382" s="37"/>
      <c r="F382" s="38"/>
      <c r="G382" s="37"/>
      <c r="H382" s="38"/>
      <c r="I382" s="37"/>
      <c r="J382" s="38"/>
      <c r="K382" s="37"/>
      <c r="L382" s="38"/>
      <c r="M382" s="36"/>
      <c r="N382" s="1" t="s">
        <v>503</v>
      </c>
    </row>
    <row r="383" spans="1:51" ht="30" customHeight="1" x14ac:dyDescent="0.3">
      <c r="A383" s="8" t="s">
        <v>52</v>
      </c>
      <c r="B383" s="8" t="s">
        <v>52</v>
      </c>
      <c r="C383" s="8" t="s">
        <v>52</v>
      </c>
      <c r="D383" s="9"/>
      <c r="E383" s="13"/>
      <c r="F383" s="14"/>
      <c r="G383" s="13"/>
      <c r="H383" s="14"/>
      <c r="I383" s="13"/>
      <c r="J383" s="14"/>
      <c r="K383" s="13"/>
      <c r="L383" s="14"/>
      <c r="M383" s="8" t="s">
        <v>52</v>
      </c>
      <c r="N383" s="2" t="s">
        <v>52</v>
      </c>
      <c r="O383" s="2" t="s">
        <v>52</v>
      </c>
      <c r="P383" s="2" t="s">
        <v>52</v>
      </c>
      <c r="Q383" s="2" t="s">
        <v>52</v>
      </c>
      <c r="R383" s="2" t="s">
        <v>52</v>
      </c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2" t="s">
        <v>52</v>
      </c>
      <c r="AW383" s="2" t="s">
        <v>52</v>
      </c>
      <c r="AX383" s="2" t="s">
        <v>52</v>
      </c>
      <c r="AY383" s="2" t="s">
        <v>52</v>
      </c>
    </row>
    <row r="384" spans="1:51" ht="30" customHeight="1" x14ac:dyDescent="0.3">
      <c r="A384" s="9"/>
      <c r="B384" s="9"/>
      <c r="C384" s="9"/>
      <c r="D384" s="9"/>
      <c r="E384" s="13"/>
      <c r="F384" s="14"/>
      <c r="G384" s="13"/>
      <c r="H384" s="14"/>
      <c r="I384" s="13"/>
      <c r="J384" s="14"/>
      <c r="K384" s="13"/>
      <c r="L384" s="14"/>
      <c r="M384" s="9"/>
    </row>
    <row r="385" spans="1:51" ht="30" customHeight="1" x14ac:dyDescent="0.3">
      <c r="A385" s="36" t="s">
        <v>1509</v>
      </c>
      <c r="B385" s="36"/>
      <c r="C385" s="36"/>
      <c r="D385" s="36"/>
      <c r="E385" s="37"/>
      <c r="F385" s="38"/>
      <c r="G385" s="37"/>
      <c r="H385" s="38"/>
      <c r="I385" s="37"/>
      <c r="J385" s="38"/>
      <c r="K385" s="37"/>
      <c r="L385" s="38"/>
      <c r="M385" s="36"/>
      <c r="N385" s="1" t="s">
        <v>508</v>
      </c>
    </row>
    <row r="386" spans="1:51" ht="30" customHeight="1" x14ac:dyDescent="0.3">
      <c r="A386" s="8" t="s">
        <v>1510</v>
      </c>
      <c r="B386" s="8" t="s">
        <v>1511</v>
      </c>
      <c r="C386" s="8" t="s">
        <v>80</v>
      </c>
      <c r="D386" s="9">
        <v>1</v>
      </c>
      <c r="E386" s="13">
        <f>단가대비표!O35</f>
        <v>110310</v>
      </c>
      <c r="F386" s="14">
        <f>TRUNC(E386*D386,1)</f>
        <v>110310</v>
      </c>
      <c r="G386" s="13">
        <f>단가대비표!P35</f>
        <v>0</v>
      </c>
      <c r="H386" s="14">
        <f>TRUNC(G386*D386,1)</f>
        <v>0</v>
      </c>
      <c r="I386" s="13">
        <f>단가대비표!V35</f>
        <v>0</v>
      </c>
      <c r="J386" s="14">
        <f>TRUNC(I386*D386,1)</f>
        <v>0</v>
      </c>
      <c r="K386" s="13">
        <f>TRUNC(E386+G386+I386,1)</f>
        <v>110310</v>
      </c>
      <c r="L386" s="14">
        <f>TRUNC(F386+H386+J386,1)</f>
        <v>110310</v>
      </c>
      <c r="M386" s="8" t="s">
        <v>52</v>
      </c>
      <c r="N386" s="2" t="s">
        <v>508</v>
      </c>
      <c r="O386" s="2" t="s">
        <v>1512</v>
      </c>
      <c r="P386" s="2" t="s">
        <v>65</v>
      </c>
      <c r="Q386" s="2" t="s">
        <v>65</v>
      </c>
      <c r="R386" s="2" t="s">
        <v>64</v>
      </c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2" t="s">
        <v>52</v>
      </c>
      <c r="AW386" s="2" t="s">
        <v>1513</v>
      </c>
      <c r="AX386" s="2" t="s">
        <v>52</v>
      </c>
      <c r="AY386" s="2" t="s">
        <v>52</v>
      </c>
    </row>
    <row r="387" spans="1:51" ht="30" customHeight="1" x14ac:dyDescent="0.3">
      <c r="A387" s="8" t="s">
        <v>904</v>
      </c>
      <c r="B387" s="8" t="s">
        <v>52</v>
      </c>
      <c r="C387" s="8" t="s">
        <v>52</v>
      </c>
      <c r="D387" s="9"/>
      <c r="E387" s="13"/>
      <c r="F387" s="14">
        <f>TRUNC(SUMIF(N386:N386, N385, F386:F386),0)</f>
        <v>110310</v>
      </c>
      <c r="G387" s="13"/>
      <c r="H387" s="14">
        <f>TRUNC(SUMIF(N386:N386, N385, H386:H386),0)</f>
        <v>0</v>
      </c>
      <c r="I387" s="13"/>
      <c r="J387" s="14">
        <f>TRUNC(SUMIF(N386:N386, N385, J386:J386),0)</f>
        <v>0</v>
      </c>
      <c r="K387" s="13"/>
      <c r="L387" s="14">
        <f>F387+H387+J387</f>
        <v>110310</v>
      </c>
      <c r="M387" s="8" t="s">
        <v>52</v>
      </c>
      <c r="N387" s="2" t="s">
        <v>99</v>
      </c>
      <c r="O387" s="2" t="s">
        <v>99</v>
      </c>
      <c r="P387" s="2" t="s">
        <v>52</v>
      </c>
      <c r="Q387" s="2" t="s">
        <v>52</v>
      </c>
      <c r="R387" s="2" t="s">
        <v>52</v>
      </c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2" t="s">
        <v>52</v>
      </c>
      <c r="AW387" s="2" t="s">
        <v>52</v>
      </c>
      <c r="AX387" s="2" t="s">
        <v>52</v>
      </c>
      <c r="AY387" s="2" t="s">
        <v>52</v>
      </c>
    </row>
    <row r="388" spans="1:51" ht="30" customHeight="1" x14ac:dyDescent="0.3">
      <c r="A388" s="9"/>
      <c r="B388" s="9"/>
      <c r="C388" s="9"/>
      <c r="D388" s="9"/>
      <c r="E388" s="13"/>
      <c r="F388" s="14"/>
      <c r="G388" s="13"/>
      <c r="H388" s="14"/>
      <c r="I388" s="13"/>
      <c r="J388" s="14"/>
      <c r="K388" s="13"/>
      <c r="L388" s="14"/>
      <c r="M388" s="9"/>
    </row>
    <row r="389" spans="1:51" ht="30" customHeight="1" x14ac:dyDescent="0.3">
      <c r="A389" s="36" t="s">
        <v>1514</v>
      </c>
      <c r="B389" s="36"/>
      <c r="C389" s="36"/>
      <c r="D389" s="36"/>
      <c r="E389" s="37"/>
      <c r="F389" s="38"/>
      <c r="G389" s="37"/>
      <c r="H389" s="38"/>
      <c r="I389" s="37"/>
      <c r="J389" s="38"/>
      <c r="K389" s="37"/>
      <c r="L389" s="38"/>
      <c r="M389" s="36"/>
      <c r="N389" s="1" t="s">
        <v>513</v>
      </c>
    </row>
    <row r="390" spans="1:51" ht="30" customHeight="1" x14ac:dyDescent="0.3">
      <c r="A390" s="8" t="s">
        <v>1356</v>
      </c>
      <c r="B390" s="8" t="s">
        <v>1515</v>
      </c>
      <c r="C390" s="8" t="s">
        <v>172</v>
      </c>
      <c r="D390" s="9">
        <v>17.247</v>
      </c>
      <c r="E390" s="13">
        <f>일위대가목록!E163</f>
        <v>45</v>
      </c>
      <c r="F390" s="14">
        <f>TRUNC(E390*D390,1)</f>
        <v>776.1</v>
      </c>
      <c r="G390" s="13">
        <f>일위대가목록!F163</f>
        <v>1421</v>
      </c>
      <c r="H390" s="14">
        <f>TRUNC(G390*D390,1)</f>
        <v>24507.9</v>
      </c>
      <c r="I390" s="13">
        <f>일위대가목록!G163</f>
        <v>45</v>
      </c>
      <c r="J390" s="14">
        <f>TRUNC(I390*D390,1)</f>
        <v>776.1</v>
      </c>
      <c r="K390" s="13">
        <f t="shared" ref="K390:L392" si="57">TRUNC(E390+G390+I390,1)</f>
        <v>1511</v>
      </c>
      <c r="L390" s="14">
        <f t="shared" si="57"/>
        <v>26060.1</v>
      </c>
      <c r="M390" s="8" t="s">
        <v>1516</v>
      </c>
      <c r="N390" s="2" t="s">
        <v>513</v>
      </c>
      <c r="O390" s="2" t="s">
        <v>1517</v>
      </c>
      <c r="P390" s="2" t="s">
        <v>64</v>
      </c>
      <c r="Q390" s="2" t="s">
        <v>65</v>
      </c>
      <c r="R390" s="2" t="s">
        <v>65</v>
      </c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2" t="s">
        <v>52</v>
      </c>
      <c r="AW390" s="2" t="s">
        <v>1518</v>
      </c>
      <c r="AX390" s="2" t="s">
        <v>52</v>
      </c>
      <c r="AY390" s="2" t="s">
        <v>52</v>
      </c>
    </row>
    <row r="391" spans="1:51" ht="30" customHeight="1" x14ac:dyDescent="0.3">
      <c r="A391" s="8" t="s">
        <v>1519</v>
      </c>
      <c r="B391" s="8" t="s">
        <v>1520</v>
      </c>
      <c r="C391" s="8" t="s">
        <v>172</v>
      </c>
      <c r="D391" s="9">
        <v>18.972000000000001</v>
      </c>
      <c r="E391" s="13">
        <f>단가대비표!O113</f>
        <v>2796</v>
      </c>
      <c r="F391" s="14">
        <f>TRUNC(E391*D391,1)</f>
        <v>53045.7</v>
      </c>
      <c r="G391" s="13">
        <f>단가대비표!P113</f>
        <v>0</v>
      </c>
      <c r="H391" s="14">
        <f>TRUNC(G391*D391,1)</f>
        <v>0</v>
      </c>
      <c r="I391" s="13">
        <f>단가대비표!V113</f>
        <v>0</v>
      </c>
      <c r="J391" s="14">
        <f>TRUNC(I391*D391,1)</f>
        <v>0</v>
      </c>
      <c r="K391" s="13">
        <f t="shared" si="57"/>
        <v>2796</v>
      </c>
      <c r="L391" s="14">
        <f t="shared" si="57"/>
        <v>53045.7</v>
      </c>
      <c r="M391" s="8" t="s">
        <v>52</v>
      </c>
      <c r="N391" s="2" t="s">
        <v>513</v>
      </c>
      <c r="O391" s="2" t="s">
        <v>1521</v>
      </c>
      <c r="P391" s="2" t="s">
        <v>65</v>
      </c>
      <c r="Q391" s="2" t="s">
        <v>65</v>
      </c>
      <c r="R391" s="2" t="s">
        <v>64</v>
      </c>
      <c r="S391" s="3"/>
      <c r="T391" s="3"/>
      <c r="U391" s="3"/>
      <c r="V391" s="3">
        <v>1</v>
      </c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2" t="s">
        <v>52</v>
      </c>
      <c r="AW391" s="2" t="s">
        <v>1522</v>
      </c>
      <c r="AX391" s="2" t="s">
        <v>52</v>
      </c>
      <c r="AY391" s="2" t="s">
        <v>52</v>
      </c>
    </row>
    <row r="392" spans="1:51" ht="30" customHeight="1" x14ac:dyDescent="0.3">
      <c r="A392" s="8" t="s">
        <v>1137</v>
      </c>
      <c r="B392" s="8" t="s">
        <v>1138</v>
      </c>
      <c r="C392" s="8" t="s">
        <v>623</v>
      </c>
      <c r="D392" s="9">
        <v>1</v>
      </c>
      <c r="E392" s="13">
        <f>TRUNC(SUMIF(V390:V392, RIGHTB(O392, 1), F390:F392)*U392, 2)</f>
        <v>2652.28</v>
      </c>
      <c r="F392" s="14">
        <f>TRUNC(E392*D392,1)</f>
        <v>2652.2</v>
      </c>
      <c r="G392" s="13">
        <v>0</v>
      </c>
      <c r="H392" s="14">
        <f>TRUNC(G392*D392,1)</f>
        <v>0</v>
      </c>
      <c r="I392" s="13">
        <v>0</v>
      </c>
      <c r="J392" s="14">
        <f>TRUNC(I392*D392,1)</f>
        <v>0</v>
      </c>
      <c r="K392" s="13">
        <f t="shared" si="57"/>
        <v>2652.2</v>
      </c>
      <c r="L392" s="14">
        <f t="shared" si="57"/>
        <v>2652.2</v>
      </c>
      <c r="M392" s="8" t="s">
        <v>52</v>
      </c>
      <c r="N392" s="2" t="s">
        <v>513</v>
      </c>
      <c r="O392" s="2" t="s">
        <v>806</v>
      </c>
      <c r="P392" s="2" t="s">
        <v>65</v>
      </c>
      <c r="Q392" s="2" t="s">
        <v>65</v>
      </c>
      <c r="R392" s="2" t="s">
        <v>65</v>
      </c>
      <c r="S392" s="3">
        <v>0</v>
      </c>
      <c r="T392" s="3">
        <v>0</v>
      </c>
      <c r="U392" s="3">
        <v>0.05</v>
      </c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2" t="s">
        <v>52</v>
      </c>
      <c r="AW392" s="2" t="s">
        <v>1523</v>
      </c>
      <c r="AX392" s="2" t="s">
        <v>52</v>
      </c>
      <c r="AY392" s="2" t="s">
        <v>52</v>
      </c>
    </row>
    <row r="393" spans="1:51" ht="30" customHeight="1" x14ac:dyDescent="0.3">
      <c r="A393" s="8" t="s">
        <v>904</v>
      </c>
      <c r="B393" s="8" t="s">
        <v>52</v>
      </c>
      <c r="C393" s="8" t="s">
        <v>52</v>
      </c>
      <c r="D393" s="9"/>
      <c r="E393" s="13"/>
      <c r="F393" s="14">
        <f>TRUNC(SUMIF(N390:N392, N389, F390:F392),0)</f>
        <v>56474</v>
      </c>
      <c r="G393" s="13"/>
      <c r="H393" s="14">
        <f>TRUNC(SUMIF(N390:N392, N389, H390:H392),0)</f>
        <v>24507</v>
      </c>
      <c r="I393" s="13"/>
      <c r="J393" s="14">
        <f>TRUNC(SUMIF(N390:N392, N389, J390:J392),0)</f>
        <v>776</v>
      </c>
      <c r="K393" s="13"/>
      <c r="L393" s="14">
        <f>F393+H393+J393</f>
        <v>81757</v>
      </c>
      <c r="M393" s="8" t="s">
        <v>52</v>
      </c>
      <c r="N393" s="2" t="s">
        <v>99</v>
      </c>
      <c r="O393" s="2" t="s">
        <v>99</v>
      </c>
      <c r="P393" s="2" t="s">
        <v>52</v>
      </c>
      <c r="Q393" s="2" t="s">
        <v>52</v>
      </c>
      <c r="R393" s="2" t="s">
        <v>52</v>
      </c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2" t="s">
        <v>52</v>
      </c>
      <c r="AW393" s="2" t="s">
        <v>52</v>
      </c>
      <c r="AX393" s="2" t="s">
        <v>52</v>
      </c>
      <c r="AY393" s="2" t="s">
        <v>52</v>
      </c>
    </row>
    <row r="394" spans="1:51" ht="30" customHeight="1" x14ac:dyDescent="0.3">
      <c r="A394" s="9"/>
      <c r="B394" s="9"/>
      <c r="C394" s="9"/>
      <c r="D394" s="9"/>
      <c r="E394" s="13"/>
      <c r="F394" s="14"/>
      <c r="G394" s="13"/>
      <c r="H394" s="14"/>
      <c r="I394" s="13"/>
      <c r="J394" s="14"/>
      <c r="K394" s="13"/>
      <c r="L394" s="14"/>
      <c r="M394" s="9"/>
    </row>
    <row r="395" spans="1:51" ht="30" customHeight="1" x14ac:dyDescent="0.3">
      <c r="A395" s="36" t="s">
        <v>1524</v>
      </c>
      <c r="B395" s="36"/>
      <c r="C395" s="36"/>
      <c r="D395" s="36"/>
      <c r="E395" s="37"/>
      <c r="F395" s="38"/>
      <c r="G395" s="37"/>
      <c r="H395" s="38"/>
      <c r="I395" s="37"/>
      <c r="J395" s="38"/>
      <c r="K395" s="37"/>
      <c r="L395" s="38"/>
      <c r="M395" s="36"/>
      <c r="N395" s="1" t="s">
        <v>520</v>
      </c>
    </row>
    <row r="396" spans="1:51" ht="30" customHeight="1" x14ac:dyDescent="0.3">
      <c r="A396" s="8" t="s">
        <v>1525</v>
      </c>
      <c r="B396" s="8" t="s">
        <v>1526</v>
      </c>
      <c r="C396" s="8" t="s">
        <v>80</v>
      </c>
      <c r="D396" s="9">
        <v>1</v>
      </c>
      <c r="E396" s="13">
        <f>일위대가목록!E164</f>
        <v>42</v>
      </c>
      <c r="F396" s="14">
        <f>TRUNC(E396*D396,1)</f>
        <v>42</v>
      </c>
      <c r="G396" s="13">
        <f>일위대가목록!F164</f>
        <v>1423</v>
      </c>
      <c r="H396" s="14">
        <f>TRUNC(G396*D396,1)</f>
        <v>1423</v>
      </c>
      <c r="I396" s="13">
        <f>일위대가목록!G164</f>
        <v>0</v>
      </c>
      <c r="J396" s="14">
        <f>TRUNC(I396*D396,1)</f>
        <v>0</v>
      </c>
      <c r="K396" s="13">
        <f t="shared" ref="K396:L399" si="58">TRUNC(E396+G396+I396,1)</f>
        <v>1465</v>
      </c>
      <c r="L396" s="14">
        <f t="shared" si="58"/>
        <v>1465</v>
      </c>
      <c r="M396" s="8" t="s">
        <v>1527</v>
      </c>
      <c r="N396" s="2" t="s">
        <v>520</v>
      </c>
      <c r="O396" s="2" t="s">
        <v>1528</v>
      </c>
      <c r="P396" s="2" t="s">
        <v>64</v>
      </c>
      <c r="Q396" s="2" t="s">
        <v>65</v>
      </c>
      <c r="R396" s="2" t="s">
        <v>65</v>
      </c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2" t="s">
        <v>52</v>
      </c>
      <c r="AW396" s="2" t="s">
        <v>1529</v>
      </c>
      <c r="AX396" s="2" t="s">
        <v>52</v>
      </c>
      <c r="AY396" s="2" t="s">
        <v>52</v>
      </c>
    </row>
    <row r="397" spans="1:51" ht="30" customHeight="1" x14ac:dyDescent="0.3">
      <c r="A397" s="8" t="s">
        <v>1530</v>
      </c>
      <c r="B397" s="8" t="s">
        <v>1531</v>
      </c>
      <c r="C397" s="8" t="s">
        <v>992</v>
      </c>
      <c r="D397" s="9">
        <v>0.127</v>
      </c>
      <c r="E397" s="13">
        <f>단가대비표!O176</f>
        <v>6010</v>
      </c>
      <c r="F397" s="14">
        <f>TRUNC(E397*D397,1)</f>
        <v>763.2</v>
      </c>
      <c r="G397" s="13">
        <f>단가대비표!P176</f>
        <v>0</v>
      </c>
      <c r="H397" s="14">
        <f>TRUNC(G397*D397,1)</f>
        <v>0</v>
      </c>
      <c r="I397" s="13">
        <f>단가대비표!V176</f>
        <v>0</v>
      </c>
      <c r="J397" s="14">
        <f>TRUNC(I397*D397,1)</f>
        <v>0</v>
      </c>
      <c r="K397" s="13">
        <f t="shared" si="58"/>
        <v>6010</v>
      </c>
      <c r="L397" s="14">
        <f t="shared" si="58"/>
        <v>763.2</v>
      </c>
      <c r="M397" s="8" t="s">
        <v>52</v>
      </c>
      <c r="N397" s="2" t="s">
        <v>520</v>
      </c>
      <c r="O397" s="2" t="s">
        <v>1532</v>
      </c>
      <c r="P397" s="2" t="s">
        <v>65</v>
      </c>
      <c r="Q397" s="2" t="s">
        <v>65</v>
      </c>
      <c r="R397" s="2" t="s">
        <v>64</v>
      </c>
      <c r="S397" s="3"/>
      <c r="T397" s="3"/>
      <c r="U397" s="3"/>
      <c r="V397" s="3">
        <v>1</v>
      </c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2" t="s">
        <v>52</v>
      </c>
      <c r="AW397" s="2" t="s">
        <v>1533</v>
      </c>
      <c r="AX397" s="2" t="s">
        <v>52</v>
      </c>
      <c r="AY397" s="2" t="s">
        <v>52</v>
      </c>
    </row>
    <row r="398" spans="1:51" ht="30" customHeight="1" x14ac:dyDescent="0.3">
      <c r="A398" s="8" t="s">
        <v>1137</v>
      </c>
      <c r="B398" s="8" t="s">
        <v>1534</v>
      </c>
      <c r="C398" s="8" t="s">
        <v>623</v>
      </c>
      <c r="D398" s="9">
        <v>1</v>
      </c>
      <c r="E398" s="13">
        <f>TRUNC(SUMIF(V396:V399, RIGHTB(O398, 1), F396:F399)*U398, 2)</f>
        <v>45.79</v>
      </c>
      <c r="F398" s="14">
        <f>TRUNC(E398*D398,1)</f>
        <v>45.7</v>
      </c>
      <c r="G398" s="13">
        <v>0</v>
      </c>
      <c r="H398" s="14">
        <f>TRUNC(G398*D398,1)</f>
        <v>0</v>
      </c>
      <c r="I398" s="13">
        <v>0</v>
      </c>
      <c r="J398" s="14">
        <f>TRUNC(I398*D398,1)</f>
        <v>0</v>
      </c>
      <c r="K398" s="13">
        <f t="shared" si="58"/>
        <v>45.7</v>
      </c>
      <c r="L398" s="14">
        <f t="shared" si="58"/>
        <v>45.7</v>
      </c>
      <c r="M398" s="8" t="s">
        <v>52</v>
      </c>
      <c r="N398" s="2" t="s">
        <v>520</v>
      </c>
      <c r="O398" s="2" t="s">
        <v>806</v>
      </c>
      <c r="P398" s="2" t="s">
        <v>65</v>
      </c>
      <c r="Q398" s="2" t="s">
        <v>65</v>
      </c>
      <c r="R398" s="2" t="s">
        <v>65</v>
      </c>
      <c r="S398" s="3">
        <v>0</v>
      </c>
      <c r="T398" s="3">
        <v>0</v>
      </c>
      <c r="U398" s="3">
        <v>0.06</v>
      </c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2" t="s">
        <v>52</v>
      </c>
      <c r="AW398" s="2" t="s">
        <v>1535</v>
      </c>
      <c r="AX398" s="2" t="s">
        <v>52</v>
      </c>
      <c r="AY398" s="2" t="s">
        <v>52</v>
      </c>
    </row>
    <row r="399" spans="1:51" ht="30" customHeight="1" x14ac:dyDescent="0.3">
      <c r="A399" s="8" t="s">
        <v>1536</v>
      </c>
      <c r="B399" s="8" t="s">
        <v>1537</v>
      </c>
      <c r="C399" s="8" t="s">
        <v>80</v>
      </c>
      <c r="D399" s="9">
        <v>1</v>
      </c>
      <c r="E399" s="13">
        <f>일위대가목록!E165</f>
        <v>91</v>
      </c>
      <c r="F399" s="14">
        <f>TRUNC(E399*D399,1)</f>
        <v>91</v>
      </c>
      <c r="G399" s="13">
        <f>일위대가목록!F165</f>
        <v>760</v>
      </c>
      <c r="H399" s="14">
        <f>TRUNC(G399*D399,1)</f>
        <v>760</v>
      </c>
      <c r="I399" s="13">
        <f>일위대가목록!G165</f>
        <v>0</v>
      </c>
      <c r="J399" s="14">
        <f>TRUNC(I399*D399,1)</f>
        <v>0</v>
      </c>
      <c r="K399" s="13">
        <f t="shared" si="58"/>
        <v>851</v>
      </c>
      <c r="L399" s="14">
        <f t="shared" si="58"/>
        <v>851</v>
      </c>
      <c r="M399" s="8" t="s">
        <v>1538</v>
      </c>
      <c r="N399" s="2" t="s">
        <v>520</v>
      </c>
      <c r="O399" s="2" t="s">
        <v>1539</v>
      </c>
      <c r="P399" s="2" t="s">
        <v>64</v>
      </c>
      <c r="Q399" s="2" t="s">
        <v>65</v>
      </c>
      <c r="R399" s="2" t="s">
        <v>65</v>
      </c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2" t="s">
        <v>52</v>
      </c>
      <c r="AW399" s="2" t="s">
        <v>1540</v>
      </c>
      <c r="AX399" s="2" t="s">
        <v>52</v>
      </c>
      <c r="AY399" s="2" t="s">
        <v>52</v>
      </c>
    </row>
    <row r="400" spans="1:51" ht="30" customHeight="1" x14ac:dyDescent="0.3">
      <c r="A400" s="8" t="s">
        <v>904</v>
      </c>
      <c r="B400" s="8" t="s">
        <v>52</v>
      </c>
      <c r="C400" s="8" t="s">
        <v>52</v>
      </c>
      <c r="D400" s="9"/>
      <c r="E400" s="13"/>
      <c r="F400" s="14">
        <f>TRUNC(SUMIF(N396:N399, N395, F396:F399),0)</f>
        <v>941</v>
      </c>
      <c r="G400" s="13"/>
      <c r="H400" s="14">
        <f>TRUNC(SUMIF(N396:N399, N395, H396:H399),0)</f>
        <v>2183</v>
      </c>
      <c r="I400" s="13"/>
      <c r="J400" s="14">
        <f>TRUNC(SUMIF(N396:N399, N395, J396:J399),0)</f>
        <v>0</v>
      </c>
      <c r="K400" s="13"/>
      <c r="L400" s="14">
        <f>F400+H400+J400</f>
        <v>3124</v>
      </c>
      <c r="M400" s="8" t="s">
        <v>52</v>
      </c>
      <c r="N400" s="2" t="s">
        <v>99</v>
      </c>
      <c r="O400" s="2" t="s">
        <v>99</v>
      </c>
      <c r="P400" s="2" t="s">
        <v>52</v>
      </c>
      <c r="Q400" s="2" t="s">
        <v>52</v>
      </c>
      <c r="R400" s="2" t="s">
        <v>52</v>
      </c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2" t="s">
        <v>52</v>
      </c>
      <c r="AW400" s="2" t="s">
        <v>52</v>
      </c>
      <c r="AX400" s="2" t="s">
        <v>52</v>
      </c>
      <c r="AY400" s="2" t="s">
        <v>52</v>
      </c>
    </row>
    <row r="401" spans="1:51" ht="30" customHeight="1" x14ac:dyDescent="0.3">
      <c r="A401" s="9"/>
      <c r="B401" s="9"/>
      <c r="C401" s="9"/>
      <c r="D401" s="9"/>
      <c r="E401" s="13"/>
      <c r="F401" s="14"/>
      <c r="G401" s="13"/>
      <c r="H401" s="14"/>
      <c r="I401" s="13"/>
      <c r="J401" s="14"/>
      <c r="K401" s="13"/>
      <c r="L401" s="14"/>
      <c r="M401" s="9"/>
    </row>
    <row r="402" spans="1:51" ht="30" customHeight="1" x14ac:dyDescent="0.3">
      <c r="A402" s="36" t="s">
        <v>1541</v>
      </c>
      <c r="B402" s="36"/>
      <c r="C402" s="36"/>
      <c r="D402" s="36"/>
      <c r="E402" s="37"/>
      <c r="F402" s="38"/>
      <c r="G402" s="37"/>
      <c r="H402" s="38"/>
      <c r="I402" s="37"/>
      <c r="J402" s="38"/>
      <c r="K402" s="37"/>
      <c r="L402" s="38"/>
      <c r="M402" s="36"/>
      <c r="N402" s="1" t="s">
        <v>525</v>
      </c>
    </row>
    <row r="403" spans="1:51" ht="30" customHeight="1" x14ac:dyDescent="0.3">
      <c r="A403" s="8" t="s">
        <v>1542</v>
      </c>
      <c r="B403" s="8" t="s">
        <v>1526</v>
      </c>
      <c r="C403" s="8" t="s">
        <v>80</v>
      </c>
      <c r="D403" s="9">
        <v>1</v>
      </c>
      <c r="E403" s="13">
        <f>일위대가목록!E167</f>
        <v>68</v>
      </c>
      <c r="F403" s="14">
        <f>TRUNC(E403*D403,1)</f>
        <v>68</v>
      </c>
      <c r="G403" s="13">
        <f>일위대가목록!F167</f>
        <v>2277</v>
      </c>
      <c r="H403" s="14">
        <f>TRUNC(G403*D403,1)</f>
        <v>2277</v>
      </c>
      <c r="I403" s="13">
        <f>일위대가목록!G167</f>
        <v>0</v>
      </c>
      <c r="J403" s="14">
        <f>TRUNC(I403*D403,1)</f>
        <v>0</v>
      </c>
      <c r="K403" s="13">
        <f t="shared" ref="K403:L405" si="59">TRUNC(E403+G403+I403,1)</f>
        <v>2345</v>
      </c>
      <c r="L403" s="14">
        <f t="shared" si="59"/>
        <v>2345</v>
      </c>
      <c r="M403" s="8" t="s">
        <v>1543</v>
      </c>
      <c r="N403" s="2" t="s">
        <v>525</v>
      </c>
      <c r="O403" s="2" t="s">
        <v>1544</v>
      </c>
      <c r="P403" s="2" t="s">
        <v>64</v>
      </c>
      <c r="Q403" s="2" t="s">
        <v>65</v>
      </c>
      <c r="R403" s="2" t="s">
        <v>65</v>
      </c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2" t="s">
        <v>52</v>
      </c>
      <c r="AW403" s="2" t="s">
        <v>1545</v>
      </c>
      <c r="AX403" s="2" t="s">
        <v>52</v>
      </c>
      <c r="AY403" s="2" t="s">
        <v>52</v>
      </c>
    </row>
    <row r="404" spans="1:51" ht="30" customHeight="1" x14ac:dyDescent="0.3">
      <c r="A404" s="8" t="s">
        <v>1546</v>
      </c>
      <c r="B404" s="8" t="s">
        <v>1547</v>
      </c>
      <c r="C404" s="8" t="s">
        <v>80</v>
      </c>
      <c r="D404" s="9">
        <v>1</v>
      </c>
      <c r="E404" s="13">
        <f>일위대가목록!E168</f>
        <v>1672</v>
      </c>
      <c r="F404" s="14">
        <f>TRUNC(E404*D404,1)</f>
        <v>1672</v>
      </c>
      <c r="G404" s="13">
        <f>일위대가목록!F168</f>
        <v>0</v>
      </c>
      <c r="H404" s="14">
        <f>TRUNC(G404*D404,1)</f>
        <v>0</v>
      </c>
      <c r="I404" s="13">
        <f>일위대가목록!G168</f>
        <v>0</v>
      </c>
      <c r="J404" s="14">
        <f>TRUNC(I404*D404,1)</f>
        <v>0</v>
      </c>
      <c r="K404" s="13">
        <f t="shared" si="59"/>
        <v>1672</v>
      </c>
      <c r="L404" s="14">
        <f t="shared" si="59"/>
        <v>1672</v>
      </c>
      <c r="M404" s="8" t="s">
        <v>1548</v>
      </c>
      <c r="N404" s="2" t="s">
        <v>525</v>
      </c>
      <c r="O404" s="2" t="s">
        <v>1549</v>
      </c>
      <c r="P404" s="2" t="s">
        <v>64</v>
      </c>
      <c r="Q404" s="2" t="s">
        <v>65</v>
      </c>
      <c r="R404" s="2" t="s">
        <v>65</v>
      </c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2" t="s">
        <v>52</v>
      </c>
      <c r="AW404" s="2" t="s">
        <v>1550</v>
      </c>
      <c r="AX404" s="2" t="s">
        <v>52</v>
      </c>
      <c r="AY404" s="2" t="s">
        <v>52</v>
      </c>
    </row>
    <row r="405" spans="1:51" ht="30" customHeight="1" x14ac:dyDescent="0.3">
      <c r="A405" s="8" t="s">
        <v>1551</v>
      </c>
      <c r="B405" s="8" t="s">
        <v>1552</v>
      </c>
      <c r="C405" s="8" t="s">
        <v>80</v>
      </c>
      <c r="D405" s="9">
        <v>1</v>
      </c>
      <c r="E405" s="13">
        <f>일위대가목록!E169</f>
        <v>317</v>
      </c>
      <c r="F405" s="14">
        <f>TRUNC(E405*D405,1)</f>
        <v>317</v>
      </c>
      <c r="G405" s="13">
        <f>일위대가목록!F169</f>
        <v>15868</v>
      </c>
      <c r="H405" s="14">
        <f>TRUNC(G405*D405,1)</f>
        <v>15868</v>
      </c>
      <c r="I405" s="13">
        <f>일위대가목록!G169</f>
        <v>0</v>
      </c>
      <c r="J405" s="14">
        <f>TRUNC(I405*D405,1)</f>
        <v>0</v>
      </c>
      <c r="K405" s="13">
        <f t="shared" si="59"/>
        <v>16185</v>
      </c>
      <c r="L405" s="14">
        <f t="shared" si="59"/>
        <v>16185</v>
      </c>
      <c r="M405" s="8" t="s">
        <v>1553</v>
      </c>
      <c r="N405" s="2" t="s">
        <v>525</v>
      </c>
      <c r="O405" s="2" t="s">
        <v>1554</v>
      </c>
      <c r="P405" s="2" t="s">
        <v>64</v>
      </c>
      <c r="Q405" s="2" t="s">
        <v>65</v>
      </c>
      <c r="R405" s="2" t="s">
        <v>65</v>
      </c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2" t="s">
        <v>52</v>
      </c>
      <c r="AW405" s="2" t="s">
        <v>1555</v>
      </c>
      <c r="AX405" s="2" t="s">
        <v>52</v>
      </c>
      <c r="AY405" s="2" t="s">
        <v>52</v>
      </c>
    </row>
    <row r="406" spans="1:51" ht="30" customHeight="1" x14ac:dyDescent="0.3">
      <c r="A406" s="8" t="s">
        <v>904</v>
      </c>
      <c r="B406" s="8" t="s">
        <v>52</v>
      </c>
      <c r="C406" s="8" t="s">
        <v>52</v>
      </c>
      <c r="D406" s="9"/>
      <c r="E406" s="13"/>
      <c r="F406" s="14">
        <f>TRUNC(SUMIF(N403:N405, N402, F403:F405),0)</f>
        <v>2057</v>
      </c>
      <c r="G406" s="13"/>
      <c r="H406" s="14">
        <f>TRUNC(SUMIF(N403:N405, N402, H403:H405),0)</f>
        <v>18145</v>
      </c>
      <c r="I406" s="13"/>
      <c r="J406" s="14">
        <f>TRUNC(SUMIF(N403:N405, N402, J403:J405),0)</f>
        <v>0</v>
      </c>
      <c r="K406" s="13"/>
      <c r="L406" s="14">
        <f>F406+H406+J406</f>
        <v>20202</v>
      </c>
      <c r="M406" s="8" t="s">
        <v>52</v>
      </c>
      <c r="N406" s="2" t="s">
        <v>99</v>
      </c>
      <c r="O406" s="2" t="s">
        <v>99</v>
      </c>
      <c r="P406" s="2" t="s">
        <v>52</v>
      </c>
      <c r="Q406" s="2" t="s">
        <v>52</v>
      </c>
      <c r="R406" s="2" t="s">
        <v>52</v>
      </c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2" t="s">
        <v>52</v>
      </c>
      <c r="AW406" s="2" t="s">
        <v>52</v>
      </c>
      <c r="AX406" s="2" t="s">
        <v>52</v>
      </c>
      <c r="AY406" s="2" t="s">
        <v>52</v>
      </c>
    </row>
    <row r="407" spans="1:51" ht="30" customHeight="1" x14ac:dyDescent="0.3">
      <c r="A407" s="9"/>
      <c r="B407" s="9"/>
      <c r="C407" s="9"/>
      <c r="D407" s="9"/>
      <c r="E407" s="13"/>
      <c r="F407" s="14"/>
      <c r="G407" s="13"/>
      <c r="H407" s="14"/>
      <c r="I407" s="13"/>
      <c r="J407" s="14"/>
      <c r="K407" s="13"/>
      <c r="L407" s="14"/>
      <c r="M407" s="9"/>
    </row>
    <row r="408" spans="1:51" ht="30" customHeight="1" x14ac:dyDescent="0.3">
      <c r="A408" s="36" t="s">
        <v>1556</v>
      </c>
      <c r="B408" s="36"/>
      <c r="C408" s="36"/>
      <c r="D408" s="36"/>
      <c r="E408" s="37"/>
      <c r="F408" s="38"/>
      <c r="G408" s="37"/>
      <c r="H408" s="38"/>
      <c r="I408" s="37"/>
      <c r="J408" s="38"/>
      <c r="K408" s="37"/>
      <c r="L408" s="38"/>
      <c r="M408" s="36"/>
      <c r="N408" s="1" t="s">
        <v>529</v>
      </c>
    </row>
    <row r="409" spans="1:51" ht="30" customHeight="1" x14ac:dyDescent="0.3">
      <c r="A409" s="8" t="s">
        <v>1557</v>
      </c>
      <c r="B409" s="8" t="s">
        <v>1558</v>
      </c>
      <c r="C409" s="8" t="s">
        <v>80</v>
      </c>
      <c r="D409" s="9">
        <v>1</v>
      </c>
      <c r="E409" s="13">
        <f>일위대가목록!E170</f>
        <v>355</v>
      </c>
      <c r="F409" s="14">
        <f>TRUNC(E409*D409,1)</f>
        <v>355</v>
      </c>
      <c r="G409" s="13">
        <f>일위대가목록!F170</f>
        <v>8889</v>
      </c>
      <c r="H409" s="14">
        <f>TRUNC(G409*D409,1)</f>
        <v>8889</v>
      </c>
      <c r="I409" s="13">
        <f>일위대가목록!G170</f>
        <v>0</v>
      </c>
      <c r="J409" s="14">
        <f>TRUNC(I409*D409,1)</f>
        <v>0</v>
      </c>
      <c r="K409" s="13">
        <f t="shared" ref="K409:L411" si="60">TRUNC(E409+G409+I409,1)</f>
        <v>9244</v>
      </c>
      <c r="L409" s="14">
        <f t="shared" si="60"/>
        <v>9244</v>
      </c>
      <c r="M409" s="8" t="s">
        <v>1559</v>
      </c>
      <c r="N409" s="2" t="s">
        <v>529</v>
      </c>
      <c r="O409" s="2" t="s">
        <v>1560</v>
      </c>
      <c r="P409" s="2" t="s">
        <v>64</v>
      </c>
      <c r="Q409" s="2" t="s">
        <v>65</v>
      </c>
      <c r="R409" s="2" t="s">
        <v>65</v>
      </c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2" t="s">
        <v>52</v>
      </c>
      <c r="AW409" s="2" t="s">
        <v>1561</v>
      </c>
      <c r="AX409" s="2" t="s">
        <v>52</v>
      </c>
      <c r="AY409" s="2" t="s">
        <v>52</v>
      </c>
    </row>
    <row r="410" spans="1:51" ht="30" customHeight="1" x14ac:dyDescent="0.3">
      <c r="A410" s="8" t="s">
        <v>1546</v>
      </c>
      <c r="B410" s="8" t="s">
        <v>1547</v>
      </c>
      <c r="C410" s="8" t="s">
        <v>80</v>
      </c>
      <c r="D410" s="9">
        <v>1</v>
      </c>
      <c r="E410" s="13">
        <f>일위대가목록!E168</f>
        <v>1672</v>
      </c>
      <c r="F410" s="14">
        <f>TRUNC(E410*D410,1)</f>
        <v>1672</v>
      </c>
      <c r="G410" s="13">
        <f>일위대가목록!F168</f>
        <v>0</v>
      </c>
      <c r="H410" s="14">
        <f>TRUNC(G410*D410,1)</f>
        <v>0</v>
      </c>
      <c r="I410" s="13">
        <f>일위대가목록!G168</f>
        <v>0</v>
      </c>
      <c r="J410" s="14">
        <f>TRUNC(I410*D410,1)</f>
        <v>0</v>
      </c>
      <c r="K410" s="13">
        <f t="shared" si="60"/>
        <v>1672</v>
      </c>
      <c r="L410" s="14">
        <f t="shared" si="60"/>
        <v>1672</v>
      </c>
      <c r="M410" s="8" t="s">
        <v>1548</v>
      </c>
      <c r="N410" s="2" t="s">
        <v>529</v>
      </c>
      <c r="O410" s="2" t="s">
        <v>1549</v>
      </c>
      <c r="P410" s="2" t="s">
        <v>64</v>
      </c>
      <c r="Q410" s="2" t="s">
        <v>65</v>
      </c>
      <c r="R410" s="2" t="s">
        <v>65</v>
      </c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2" t="s">
        <v>52</v>
      </c>
      <c r="AW410" s="2" t="s">
        <v>1562</v>
      </c>
      <c r="AX410" s="2" t="s">
        <v>52</v>
      </c>
      <c r="AY410" s="2" t="s">
        <v>52</v>
      </c>
    </row>
    <row r="411" spans="1:51" ht="30" customHeight="1" x14ac:dyDescent="0.3">
      <c r="A411" s="8" t="s">
        <v>1551</v>
      </c>
      <c r="B411" s="8" t="s">
        <v>1552</v>
      </c>
      <c r="C411" s="8" t="s">
        <v>80</v>
      </c>
      <c r="D411" s="9">
        <v>1</v>
      </c>
      <c r="E411" s="13">
        <f>일위대가목록!E169</f>
        <v>317</v>
      </c>
      <c r="F411" s="14">
        <f>TRUNC(E411*D411,1)</f>
        <v>317</v>
      </c>
      <c r="G411" s="13">
        <f>일위대가목록!F169</f>
        <v>15868</v>
      </c>
      <c r="H411" s="14">
        <f>TRUNC(G411*D411,1)</f>
        <v>15868</v>
      </c>
      <c r="I411" s="13">
        <f>일위대가목록!G169</f>
        <v>0</v>
      </c>
      <c r="J411" s="14">
        <f>TRUNC(I411*D411,1)</f>
        <v>0</v>
      </c>
      <c r="K411" s="13">
        <f t="shared" si="60"/>
        <v>16185</v>
      </c>
      <c r="L411" s="14">
        <f t="shared" si="60"/>
        <v>16185</v>
      </c>
      <c r="M411" s="8" t="s">
        <v>1553</v>
      </c>
      <c r="N411" s="2" t="s">
        <v>529</v>
      </c>
      <c r="O411" s="2" t="s">
        <v>1554</v>
      </c>
      <c r="P411" s="2" t="s">
        <v>64</v>
      </c>
      <c r="Q411" s="2" t="s">
        <v>65</v>
      </c>
      <c r="R411" s="2" t="s">
        <v>65</v>
      </c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2" t="s">
        <v>52</v>
      </c>
      <c r="AW411" s="2" t="s">
        <v>1563</v>
      </c>
      <c r="AX411" s="2" t="s">
        <v>52</v>
      </c>
      <c r="AY411" s="2" t="s">
        <v>52</v>
      </c>
    </row>
    <row r="412" spans="1:51" ht="30" customHeight="1" x14ac:dyDescent="0.3">
      <c r="A412" s="8" t="s">
        <v>904</v>
      </c>
      <c r="B412" s="8" t="s">
        <v>52</v>
      </c>
      <c r="C412" s="8" t="s">
        <v>52</v>
      </c>
      <c r="D412" s="9"/>
      <c r="E412" s="13"/>
      <c r="F412" s="14">
        <f>TRUNC(SUMIF(N409:N411, N408, F409:F411),0)</f>
        <v>2344</v>
      </c>
      <c r="G412" s="13"/>
      <c r="H412" s="14">
        <f>TRUNC(SUMIF(N409:N411, N408, H409:H411),0)</f>
        <v>24757</v>
      </c>
      <c r="I412" s="13"/>
      <c r="J412" s="14">
        <f>TRUNC(SUMIF(N409:N411, N408, J409:J411),0)</f>
        <v>0</v>
      </c>
      <c r="K412" s="13"/>
      <c r="L412" s="14">
        <f>F412+H412+J412</f>
        <v>27101</v>
      </c>
      <c r="M412" s="8" t="s">
        <v>52</v>
      </c>
      <c r="N412" s="2" t="s">
        <v>99</v>
      </c>
      <c r="O412" s="2" t="s">
        <v>99</v>
      </c>
      <c r="P412" s="2" t="s">
        <v>52</v>
      </c>
      <c r="Q412" s="2" t="s">
        <v>52</v>
      </c>
      <c r="R412" s="2" t="s">
        <v>52</v>
      </c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2" t="s">
        <v>52</v>
      </c>
      <c r="AW412" s="2" t="s">
        <v>52</v>
      </c>
      <c r="AX412" s="2" t="s">
        <v>52</v>
      </c>
      <c r="AY412" s="2" t="s">
        <v>52</v>
      </c>
    </row>
    <row r="413" spans="1:51" ht="30" customHeight="1" x14ac:dyDescent="0.3">
      <c r="A413" s="9"/>
      <c r="B413" s="9"/>
      <c r="C413" s="9"/>
      <c r="D413" s="9"/>
      <c r="E413" s="13"/>
      <c r="F413" s="14"/>
      <c r="G413" s="13"/>
      <c r="H413" s="14"/>
      <c r="I413" s="13"/>
      <c r="J413" s="14"/>
      <c r="K413" s="13"/>
      <c r="L413" s="14"/>
      <c r="M413" s="9"/>
    </row>
    <row r="414" spans="1:51" ht="30" customHeight="1" x14ac:dyDescent="0.3">
      <c r="A414" s="36" t="s">
        <v>1564</v>
      </c>
      <c r="B414" s="36"/>
      <c r="C414" s="36"/>
      <c r="D414" s="36"/>
      <c r="E414" s="37"/>
      <c r="F414" s="38"/>
      <c r="G414" s="37"/>
      <c r="H414" s="38"/>
      <c r="I414" s="37"/>
      <c r="J414" s="38"/>
      <c r="K414" s="37"/>
      <c r="L414" s="38"/>
      <c r="M414" s="36"/>
      <c r="N414" s="1" t="s">
        <v>534</v>
      </c>
    </row>
    <row r="415" spans="1:51" ht="30" customHeight="1" x14ac:dyDescent="0.3">
      <c r="A415" s="8" t="s">
        <v>1565</v>
      </c>
      <c r="B415" s="8" t="s">
        <v>1566</v>
      </c>
      <c r="C415" s="8" t="s">
        <v>80</v>
      </c>
      <c r="D415" s="9">
        <v>1</v>
      </c>
      <c r="E415" s="13">
        <f>일위대가목록!E171</f>
        <v>68</v>
      </c>
      <c r="F415" s="14">
        <f>TRUNC(E415*D415,1)</f>
        <v>68</v>
      </c>
      <c r="G415" s="13">
        <f>일위대가목록!F171</f>
        <v>2277</v>
      </c>
      <c r="H415" s="14">
        <f>TRUNC(G415*D415,1)</f>
        <v>2277</v>
      </c>
      <c r="I415" s="13">
        <f>일위대가목록!G171</f>
        <v>0</v>
      </c>
      <c r="J415" s="14">
        <f>TRUNC(I415*D415,1)</f>
        <v>0</v>
      </c>
      <c r="K415" s="13">
        <f t="shared" ref="K415:L417" si="61">TRUNC(E415+G415+I415,1)</f>
        <v>2345</v>
      </c>
      <c r="L415" s="14">
        <f t="shared" si="61"/>
        <v>2345</v>
      </c>
      <c r="M415" s="8" t="s">
        <v>1567</v>
      </c>
      <c r="N415" s="2" t="s">
        <v>534</v>
      </c>
      <c r="O415" s="2" t="s">
        <v>1568</v>
      </c>
      <c r="P415" s="2" t="s">
        <v>64</v>
      </c>
      <c r="Q415" s="2" t="s">
        <v>65</v>
      </c>
      <c r="R415" s="2" t="s">
        <v>65</v>
      </c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2" t="s">
        <v>52</v>
      </c>
      <c r="AW415" s="2" t="s">
        <v>1569</v>
      </c>
      <c r="AX415" s="2" t="s">
        <v>52</v>
      </c>
      <c r="AY415" s="2" t="s">
        <v>52</v>
      </c>
    </row>
    <row r="416" spans="1:51" ht="30" customHeight="1" x14ac:dyDescent="0.3">
      <c r="A416" s="8" t="s">
        <v>1570</v>
      </c>
      <c r="B416" s="8" t="s">
        <v>1571</v>
      </c>
      <c r="C416" s="8" t="s">
        <v>80</v>
      </c>
      <c r="D416" s="9">
        <v>1</v>
      </c>
      <c r="E416" s="13">
        <f>일위대가목록!E172</f>
        <v>1165</v>
      </c>
      <c r="F416" s="14">
        <f>TRUNC(E416*D416,1)</f>
        <v>1165</v>
      </c>
      <c r="G416" s="13">
        <f>일위대가목록!F172</f>
        <v>0</v>
      </c>
      <c r="H416" s="14">
        <f>TRUNC(G416*D416,1)</f>
        <v>0</v>
      </c>
      <c r="I416" s="13">
        <f>일위대가목록!G172</f>
        <v>0</v>
      </c>
      <c r="J416" s="14">
        <f>TRUNC(I416*D416,1)</f>
        <v>0</v>
      </c>
      <c r="K416" s="13">
        <f t="shared" si="61"/>
        <v>1165</v>
      </c>
      <c r="L416" s="14">
        <f t="shared" si="61"/>
        <v>1165</v>
      </c>
      <c r="M416" s="8" t="s">
        <v>1572</v>
      </c>
      <c r="N416" s="2" t="s">
        <v>534</v>
      </c>
      <c r="O416" s="2" t="s">
        <v>1573</v>
      </c>
      <c r="P416" s="2" t="s">
        <v>64</v>
      </c>
      <c r="Q416" s="2" t="s">
        <v>65</v>
      </c>
      <c r="R416" s="2" t="s">
        <v>65</v>
      </c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2" t="s">
        <v>52</v>
      </c>
      <c r="AW416" s="2" t="s">
        <v>1574</v>
      </c>
      <c r="AX416" s="2" t="s">
        <v>52</v>
      </c>
      <c r="AY416" s="2" t="s">
        <v>52</v>
      </c>
    </row>
    <row r="417" spans="1:51" ht="30" customHeight="1" x14ac:dyDescent="0.3">
      <c r="A417" s="8" t="s">
        <v>1575</v>
      </c>
      <c r="B417" s="8" t="s">
        <v>1576</v>
      </c>
      <c r="C417" s="8" t="s">
        <v>80</v>
      </c>
      <c r="D417" s="9">
        <v>1</v>
      </c>
      <c r="E417" s="13">
        <f>일위대가목록!E173</f>
        <v>113</v>
      </c>
      <c r="F417" s="14">
        <f>TRUNC(E417*D417,1)</f>
        <v>113</v>
      </c>
      <c r="G417" s="13">
        <f>일위대가목록!F173</f>
        <v>5692</v>
      </c>
      <c r="H417" s="14">
        <f>TRUNC(G417*D417,1)</f>
        <v>5692</v>
      </c>
      <c r="I417" s="13">
        <f>일위대가목록!G173</f>
        <v>0</v>
      </c>
      <c r="J417" s="14">
        <f>TRUNC(I417*D417,1)</f>
        <v>0</v>
      </c>
      <c r="K417" s="13">
        <f t="shared" si="61"/>
        <v>5805</v>
      </c>
      <c r="L417" s="14">
        <f t="shared" si="61"/>
        <v>5805</v>
      </c>
      <c r="M417" s="8" t="s">
        <v>1577</v>
      </c>
      <c r="N417" s="2" t="s">
        <v>534</v>
      </c>
      <c r="O417" s="2" t="s">
        <v>1578</v>
      </c>
      <c r="P417" s="2" t="s">
        <v>64</v>
      </c>
      <c r="Q417" s="2" t="s">
        <v>65</v>
      </c>
      <c r="R417" s="2" t="s">
        <v>65</v>
      </c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2" t="s">
        <v>52</v>
      </c>
      <c r="AW417" s="2" t="s">
        <v>1579</v>
      </c>
      <c r="AX417" s="2" t="s">
        <v>52</v>
      </c>
      <c r="AY417" s="2" t="s">
        <v>52</v>
      </c>
    </row>
    <row r="418" spans="1:51" ht="30" customHeight="1" x14ac:dyDescent="0.3">
      <c r="A418" s="8" t="s">
        <v>904</v>
      </c>
      <c r="B418" s="8" t="s">
        <v>52</v>
      </c>
      <c r="C418" s="8" t="s">
        <v>52</v>
      </c>
      <c r="D418" s="9"/>
      <c r="E418" s="13"/>
      <c r="F418" s="14">
        <f>TRUNC(SUMIF(N415:N417, N414, F415:F417),0)</f>
        <v>1346</v>
      </c>
      <c r="G418" s="13"/>
      <c r="H418" s="14">
        <f>TRUNC(SUMIF(N415:N417, N414, H415:H417),0)</f>
        <v>7969</v>
      </c>
      <c r="I418" s="13"/>
      <c r="J418" s="14">
        <f>TRUNC(SUMIF(N415:N417, N414, J415:J417),0)</f>
        <v>0</v>
      </c>
      <c r="K418" s="13"/>
      <c r="L418" s="14">
        <f>F418+H418+J418</f>
        <v>9315</v>
      </c>
      <c r="M418" s="8" t="s">
        <v>52</v>
      </c>
      <c r="N418" s="2" t="s">
        <v>99</v>
      </c>
      <c r="O418" s="2" t="s">
        <v>99</v>
      </c>
      <c r="P418" s="2" t="s">
        <v>52</v>
      </c>
      <c r="Q418" s="2" t="s">
        <v>52</v>
      </c>
      <c r="R418" s="2" t="s">
        <v>52</v>
      </c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2" t="s">
        <v>52</v>
      </c>
      <c r="AW418" s="2" t="s">
        <v>52</v>
      </c>
      <c r="AX418" s="2" t="s">
        <v>52</v>
      </c>
      <c r="AY418" s="2" t="s">
        <v>52</v>
      </c>
    </row>
    <row r="419" spans="1:51" ht="30" customHeight="1" x14ac:dyDescent="0.3">
      <c r="A419" s="9"/>
      <c r="B419" s="9"/>
      <c r="C419" s="9"/>
      <c r="D419" s="9"/>
      <c r="E419" s="13"/>
      <c r="F419" s="14"/>
      <c r="G419" s="13"/>
      <c r="H419" s="14"/>
      <c r="I419" s="13"/>
      <c r="J419" s="14"/>
      <c r="K419" s="13"/>
      <c r="L419" s="14"/>
      <c r="M419" s="9"/>
    </row>
    <row r="420" spans="1:51" ht="30" customHeight="1" x14ac:dyDescent="0.3">
      <c r="A420" s="36" t="s">
        <v>1580</v>
      </c>
      <c r="B420" s="36"/>
      <c r="C420" s="36"/>
      <c r="D420" s="36"/>
      <c r="E420" s="37"/>
      <c r="F420" s="38"/>
      <c r="G420" s="37"/>
      <c r="H420" s="38"/>
      <c r="I420" s="37"/>
      <c r="J420" s="38"/>
      <c r="K420" s="37"/>
      <c r="L420" s="38"/>
      <c r="M420" s="36"/>
      <c r="N420" s="1" t="s">
        <v>538</v>
      </c>
    </row>
    <row r="421" spans="1:51" ht="30" customHeight="1" x14ac:dyDescent="0.3">
      <c r="A421" s="8" t="s">
        <v>1557</v>
      </c>
      <c r="B421" s="8" t="s">
        <v>1581</v>
      </c>
      <c r="C421" s="8" t="s">
        <v>80</v>
      </c>
      <c r="D421" s="9">
        <v>1</v>
      </c>
      <c r="E421" s="13">
        <f>일위대가목록!E174</f>
        <v>355</v>
      </c>
      <c r="F421" s="14">
        <f>TRUNC(E421*D421,1)</f>
        <v>355</v>
      </c>
      <c r="G421" s="13">
        <f>일위대가목록!F174</f>
        <v>8889</v>
      </c>
      <c r="H421" s="14">
        <f>TRUNC(G421*D421,1)</f>
        <v>8889</v>
      </c>
      <c r="I421" s="13">
        <f>일위대가목록!G174</f>
        <v>0</v>
      </c>
      <c r="J421" s="14">
        <f>TRUNC(I421*D421,1)</f>
        <v>0</v>
      </c>
      <c r="K421" s="13">
        <f t="shared" ref="K421:L423" si="62">TRUNC(E421+G421+I421,1)</f>
        <v>9244</v>
      </c>
      <c r="L421" s="14">
        <f t="shared" si="62"/>
        <v>9244</v>
      </c>
      <c r="M421" s="8" t="s">
        <v>1582</v>
      </c>
      <c r="N421" s="2" t="s">
        <v>538</v>
      </c>
      <c r="O421" s="2" t="s">
        <v>1583</v>
      </c>
      <c r="P421" s="2" t="s">
        <v>64</v>
      </c>
      <c r="Q421" s="2" t="s">
        <v>65</v>
      </c>
      <c r="R421" s="2" t="s">
        <v>65</v>
      </c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2" t="s">
        <v>52</v>
      </c>
      <c r="AW421" s="2" t="s">
        <v>1584</v>
      </c>
      <c r="AX421" s="2" t="s">
        <v>52</v>
      </c>
      <c r="AY421" s="2" t="s">
        <v>52</v>
      </c>
    </row>
    <row r="422" spans="1:51" ht="30" customHeight="1" x14ac:dyDescent="0.3">
      <c r="A422" s="8" t="s">
        <v>1570</v>
      </c>
      <c r="B422" s="8" t="s">
        <v>1571</v>
      </c>
      <c r="C422" s="8" t="s">
        <v>80</v>
      </c>
      <c r="D422" s="9">
        <v>1</v>
      </c>
      <c r="E422" s="13">
        <f>일위대가목록!E172</f>
        <v>1165</v>
      </c>
      <c r="F422" s="14">
        <f>TRUNC(E422*D422,1)</f>
        <v>1165</v>
      </c>
      <c r="G422" s="13">
        <f>일위대가목록!F172</f>
        <v>0</v>
      </c>
      <c r="H422" s="14">
        <f>TRUNC(G422*D422,1)</f>
        <v>0</v>
      </c>
      <c r="I422" s="13">
        <f>일위대가목록!G172</f>
        <v>0</v>
      </c>
      <c r="J422" s="14">
        <f>TRUNC(I422*D422,1)</f>
        <v>0</v>
      </c>
      <c r="K422" s="13">
        <f t="shared" si="62"/>
        <v>1165</v>
      </c>
      <c r="L422" s="14">
        <f t="shared" si="62"/>
        <v>1165</v>
      </c>
      <c r="M422" s="8" t="s">
        <v>1572</v>
      </c>
      <c r="N422" s="2" t="s">
        <v>538</v>
      </c>
      <c r="O422" s="2" t="s">
        <v>1573</v>
      </c>
      <c r="P422" s="2" t="s">
        <v>64</v>
      </c>
      <c r="Q422" s="2" t="s">
        <v>65</v>
      </c>
      <c r="R422" s="2" t="s">
        <v>65</v>
      </c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2" t="s">
        <v>52</v>
      </c>
      <c r="AW422" s="2" t="s">
        <v>1585</v>
      </c>
      <c r="AX422" s="2" t="s">
        <v>52</v>
      </c>
      <c r="AY422" s="2" t="s">
        <v>52</v>
      </c>
    </row>
    <row r="423" spans="1:51" ht="30" customHeight="1" x14ac:dyDescent="0.3">
      <c r="A423" s="8" t="s">
        <v>1575</v>
      </c>
      <c r="B423" s="8" t="s">
        <v>1576</v>
      </c>
      <c r="C423" s="8" t="s">
        <v>80</v>
      </c>
      <c r="D423" s="9">
        <v>1</v>
      </c>
      <c r="E423" s="13">
        <f>일위대가목록!E173</f>
        <v>113</v>
      </c>
      <c r="F423" s="14">
        <f>TRUNC(E423*D423,1)</f>
        <v>113</v>
      </c>
      <c r="G423" s="13">
        <f>일위대가목록!F173</f>
        <v>5692</v>
      </c>
      <c r="H423" s="14">
        <f>TRUNC(G423*D423,1)</f>
        <v>5692</v>
      </c>
      <c r="I423" s="13">
        <f>일위대가목록!G173</f>
        <v>0</v>
      </c>
      <c r="J423" s="14">
        <f>TRUNC(I423*D423,1)</f>
        <v>0</v>
      </c>
      <c r="K423" s="13">
        <f t="shared" si="62"/>
        <v>5805</v>
      </c>
      <c r="L423" s="14">
        <f t="shared" si="62"/>
        <v>5805</v>
      </c>
      <c r="M423" s="8" t="s">
        <v>1577</v>
      </c>
      <c r="N423" s="2" t="s">
        <v>538</v>
      </c>
      <c r="O423" s="2" t="s">
        <v>1578</v>
      </c>
      <c r="P423" s="2" t="s">
        <v>64</v>
      </c>
      <c r="Q423" s="2" t="s">
        <v>65</v>
      </c>
      <c r="R423" s="2" t="s">
        <v>65</v>
      </c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2" t="s">
        <v>52</v>
      </c>
      <c r="AW423" s="2" t="s">
        <v>1586</v>
      </c>
      <c r="AX423" s="2" t="s">
        <v>52</v>
      </c>
      <c r="AY423" s="2" t="s">
        <v>52</v>
      </c>
    </row>
    <row r="424" spans="1:51" ht="30" customHeight="1" x14ac:dyDescent="0.3">
      <c r="A424" s="8" t="s">
        <v>904</v>
      </c>
      <c r="B424" s="8" t="s">
        <v>52</v>
      </c>
      <c r="C424" s="8" t="s">
        <v>52</v>
      </c>
      <c r="D424" s="9"/>
      <c r="E424" s="13"/>
      <c r="F424" s="14">
        <f>TRUNC(SUMIF(N421:N423, N420, F421:F423),0)</f>
        <v>1633</v>
      </c>
      <c r="G424" s="13"/>
      <c r="H424" s="14">
        <f>TRUNC(SUMIF(N421:N423, N420, H421:H423),0)</f>
        <v>14581</v>
      </c>
      <c r="I424" s="13"/>
      <c r="J424" s="14">
        <f>TRUNC(SUMIF(N421:N423, N420, J421:J423),0)</f>
        <v>0</v>
      </c>
      <c r="K424" s="13"/>
      <c r="L424" s="14">
        <f>F424+H424+J424</f>
        <v>16214</v>
      </c>
      <c r="M424" s="8" t="s">
        <v>52</v>
      </c>
      <c r="N424" s="2" t="s">
        <v>99</v>
      </c>
      <c r="O424" s="2" t="s">
        <v>99</v>
      </c>
      <c r="P424" s="2" t="s">
        <v>52</v>
      </c>
      <c r="Q424" s="2" t="s">
        <v>52</v>
      </c>
      <c r="R424" s="2" t="s">
        <v>52</v>
      </c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2" t="s">
        <v>52</v>
      </c>
      <c r="AW424" s="2" t="s">
        <v>52</v>
      </c>
      <c r="AX424" s="2" t="s">
        <v>52</v>
      </c>
      <c r="AY424" s="2" t="s">
        <v>52</v>
      </c>
    </row>
    <row r="425" spans="1:51" ht="30" customHeight="1" x14ac:dyDescent="0.3">
      <c r="A425" s="9"/>
      <c r="B425" s="9"/>
      <c r="C425" s="9"/>
      <c r="D425" s="9"/>
      <c r="E425" s="13"/>
      <c r="F425" s="14"/>
      <c r="G425" s="13"/>
      <c r="H425" s="14"/>
      <c r="I425" s="13"/>
      <c r="J425" s="14"/>
      <c r="K425" s="13"/>
      <c r="L425" s="14"/>
      <c r="M425" s="9"/>
    </row>
    <row r="426" spans="1:51" ht="30" customHeight="1" x14ac:dyDescent="0.3">
      <c r="A426" s="36" t="s">
        <v>1587</v>
      </c>
      <c r="B426" s="36"/>
      <c r="C426" s="36"/>
      <c r="D426" s="36"/>
      <c r="E426" s="37"/>
      <c r="F426" s="38"/>
      <c r="G426" s="37"/>
      <c r="H426" s="38"/>
      <c r="I426" s="37"/>
      <c r="J426" s="38"/>
      <c r="K426" s="37"/>
      <c r="L426" s="38"/>
      <c r="M426" s="36"/>
      <c r="N426" s="1" t="s">
        <v>542</v>
      </c>
    </row>
    <row r="427" spans="1:51" ht="30" customHeight="1" x14ac:dyDescent="0.3">
      <c r="A427" s="8" t="s">
        <v>1565</v>
      </c>
      <c r="B427" s="8" t="s">
        <v>1588</v>
      </c>
      <c r="C427" s="8" t="s">
        <v>80</v>
      </c>
      <c r="D427" s="9">
        <v>1</v>
      </c>
      <c r="E427" s="13">
        <f>일위대가목록!E175</f>
        <v>68</v>
      </c>
      <c r="F427" s="14">
        <f>TRUNC(E427*D427,1)</f>
        <v>68</v>
      </c>
      <c r="G427" s="13">
        <f>일위대가목록!F175</f>
        <v>2733</v>
      </c>
      <c r="H427" s="14">
        <f>TRUNC(G427*D427,1)</f>
        <v>2733</v>
      </c>
      <c r="I427" s="13">
        <f>일위대가목록!G175</f>
        <v>0</v>
      </c>
      <c r="J427" s="14">
        <f>TRUNC(I427*D427,1)</f>
        <v>0</v>
      </c>
      <c r="K427" s="13">
        <f t="shared" ref="K427:L429" si="63">TRUNC(E427+G427+I427,1)</f>
        <v>2801</v>
      </c>
      <c r="L427" s="14">
        <f t="shared" si="63"/>
        <v>2801</v>
      </c>
      <c r="M427" s="8" t="s">
        <v>1589</v>
      </c>
      <c r="N427" s="2" t="s">
        <v>542</v>
      </c>
      <c r="O427" s="2" t="s">
        <v>1590</v>
      </c>
      <c r="P427" s="2" t="s">
        <v>64</v>
      </c>
      <c r="Q427" s="2" t="s">
        <v>65</v>
      </c>
      <c r="R427" s="2" t="s">
        <v>65</v>
      </c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2" t="s">
        <v>52</v>
      </c>
      <c r="AW427" s="2" t="s">
        <v>1591</v>
      </c>
      <c r="AX427" s="2" t="s">
        <v>52</v>
      </c>
      <c r="AY427" s="2" t="s">
        <v>52</v>
      </c>
    </row>
    <row r="428" spans="1:51" ht="30" customHeight="1" x14ac:dyDescent="0.3">
      <c r="A428" s="8" t="s">
        <v>1570</v>
      </c>
      <c r="B428" s="8" t="s">
        <v>1571</v>
      </c>
      <c r="C428" s="8" t="s">
        <v>80</v>
      </c>
      <c r="D428" s="9">
        <v>1</v>
      </c>
      <c r="E428" s="13">
        <f>일위대가목록!E172</f>
        <v>1165</v>
      </c>
      <c r="F428" s="14">
        <f>TRUNC(E428*D428,1)</f>
        <v>1165</v>
      </c>
      <c r="G428" s="13">
        <f>일위대가목록!F172</f>
        <v>0</v>
      </c>
      <c r="H428" s="14">
        <f>TRUNC(G428*D428,1)</f>
        <v>0</v>
      </c>
      <c r="I428" s="13">
        <f>일위대가목록!G172</f>
        <v>0</v>
      </c>
      <c r="J428" s="14">
        <f>TRUNC(I428*D428,1)</f>
        <v>0</v>
      </c>
      <c r="K428" s="13">
        <f t="shared" si="63"/>
        <v>1165</v>
      </c>
      <c r="L428" s="14">
        <f t="shared" si="63"/>
        <v>1165</v>
      </c>
      <c r="M428" s="8" t="s">
        <v>1572</v>
      </c>
      <c r="N428" s="2" t="s">
        <v>542</v>
      </c>
      <c r="O428" s="2" t="s">
        <v>1573</v>
      </c>
      <c r="P428" s="2" t="s">
        <v>64</v>
      </c>
      <c r="Q428" s="2" t="s">
        <v>65</v>
      </c>
      <c r="R428" s="2" t="s">
        <v>65</v>
      </c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2" t="s">
        <v>52</v>
      </c>
      <c r="AW428" s="2" t="s">
        <v>1592</v>
      </c>
      <c r="AX428" s="2" t="s">
        <v>52</v>
      </c>
      <c r="AY428" s="2" t="s">
        <v>52</v>
      </c>
    </row>
    <row r="429" spans="1:51" ht="30" customHeight="1" x14ac:dyDescent="0.3">
      <c r="A429" s="8" t="s">
        <v>1575</v>
      </c>
      <c r="B429" s="8" t="s">
        <v>1593</v>
      </c>
      <c r="C429" s="8" t="s">
        <v>80</v>
      </c>
      <c r="D429" s="9">
        <v>1</v>
      </c>
      <c r="E429" s="13">
        <f>일위대가목록!E176</f>
        <v>113</v>
      </c>
      <c r="F429" s="14">
        <f>TRUNC(E429*D429,1)</f>
        <v>113</v>
      </c>
      <c r="G429" s="13">
        <f>일위대가목록!F176</f>
        <v>6830</v>
      </c>
      <c r="H429" s="14">
        <f>TRUNC(G429*D429,1)</f>
        <v>6830</v>
      </c>
      <c r="I429" s="13">
        <f>일위대가목록!G176</f>
        <v>0</v>
      </c>
      <c r="J429" s="14">
        <f>TRUNC(I429*D429,1)</f>
        <v>0</v>
      </c>
      <c r="K429" s="13">
        <f t="shared" si="63"/>
        <v>6943</v>
      </c>
      <c r="L429" s="14">
        <f t="shared" si="63"/>
        <v>6943</v>
      </c>
      <c r="M429" s="8" t="s">
        <v>1594</v>
      </c>
      <c r="N429" s="2" t="s">
        <v>542</v>
      </c>
      <c r="O429" s="2" t="s">
        <v>1595</v>
      </c>
      <c r="P429" s="2" t="s">
        <v>64</v>
      </c>
      <c r="Q429" s="2" t="s">
        <v>65</v>
      </c>
      <c r="R429" s="2" t="s">
        <v>65</v>
      </c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2" t="s">
        <v>52</v>
      </c>
      <c r="AW429" s="2" t="s">
        <v>1596</v>
      </c>
      <c r="AX429" s="2" t="s">
        <v>52</v>
      </c>
      <c r="AY429" s="2" t="s">
        <v>52</v>
      </c>
    </row>
    <row r="430" spans="1:51" ht="30" customHeight="1" x14ac:dyDescent="0.3">
      <c r="A430" s="8" t="s">
        <v>904</v>
      </c>
      <c r="B430" s="8" t="s">
        <v>52</v>
      </c>
      <c r="C430" s="8" t="s">
        <v>52</v>
      </c>
      <c r="D430" s="9"/>
      <c r="E430" s="13"/>
      <c r="F430" s="14">
        <f>TRUNC(SUMIF(N427:N429, N426, F427:F429),0)</f>
        <v>1346</v>
      </c>
      <c r="G430" s="13"/>
      <c r="H430" s="14">
        <f>TRUNC(SUMIF(N427:N429, N426, H427:H429),0)</f>
        <v>9563</v>
      </c>
      <c r="I430" s="13"/>
      <c r="J430" s="14">
        <f>TRUNC(SUMIF(N427:N429, N426, J427:J429),0)</f>
        <v>0</v>
      </c>
      <c r="K430" s="13"/>
      <c r="L430" s="14">
        <f>F430+H430+J430</f>
        <v>10909</v>
      </c>
      <c r="M430" s="8" t="s">
        <v>52</v>
      </c>
      <c r="N430" s="2" t="s">
        <v>99</v>
      </c>
      <c r="O430" s="2" t="s">
        <v>99</v>
      </c>
      <c r="P430" s="2" t="s">
        <v>52</v>
      </c>
      <c r="Q430" s="2" t="s">
        <v>52</v>
      </c>
      <c r="R430" s="2" t="s">
        <v>52</v>
      </c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2" t="s">
        <v>52</v>
      </c>
      <c r="AW430" s="2" t="s">
        <v>52</v>
      </c>
      <c r="AX430" s="2" t="s">
        <v>52</v>
      </c>
      <c r="AY430" s="2" t="s">
        <v>52</v>
      </c>
    </row>
    <row r="431" spans="1:51" ht="30" customHeight="1" x14ac:dyDescent="0.3">
      <c r="A431" s="9"/>
      <c r="B431" s="9"/>
      <c r="C431" s="9"/>
      <c r="D431" s="9"/>
      <c r="E431" s="13"/>
      <c r="F431" s="14"/>
      <c r="G431" s="13"/>
      <c r="H431" s="14"/>
      <c r="I431" s="13"/>
      <c r="J431" s="14"/>
      <c r="K431" s="13"/>
      <c r="L431" s="14"/>
      <c r="M431" s="9"/>
    </row>
    <row r="432" spans="1:51" ht="30" customHeight="1" x14ac:dyDescent="0.3">
      <c r="A432" s="36" t="s">
        <v>1597</v>
      </c>
      <c r="B432" s="36"/>
      <c r="C432" s="36"/>
      <c r="D432" s="36"/>
      <c r="E432" s="37"/>
      <c r="F432" s="38"/>
      <c r="G432" s="37"/>
      <c r="H432" s="38"/>
      <c r="I432" s="37"/>
      <c r="J432" s="38"/>
      <c r="K432" s="37"/>
      <c r="L432" s="38"/>
      <c r="M432" s="36"/>
      <c r="N432" s="1" t="s">
        <v>546</v>
      </c>
    </row>
    <row r="433" spans="1:51" ht="30" customHeight="1" x14ac:dyDescent="0.3">
      <c r="A433" s="8" t="s">
        <v>1542</v>
      </c>
      <c r="B433" s="8" t="s">
        <v>1526</v>
      </c>
      <c r="C433" s="8" t="s">
        <v>80</v>
      </c>
      <c r="D433" s="9">
        <v>1</v>
      </c>
      <c r="E433" s="13">
        <f>일위대가목록!E167</f>
        <v>68</v>
      </c>
      <c r="F433" s="14">
        <f>TRUNC(E433*D433,1)</f>
        <v>68</v>
      </c>
      <c r="G433" s="13">
        <f>일위대가목록!F167</f>
        <v>2277</v>
      </c>
      <c r="H433" s="14">
        <f>TRUNC(G433*D433,1)</f>
        <v>2277</v>
      </c>
      <c r="I433" s="13">
        <f>일위대가목록!G167</f>
        <v>0</v>
      </c>
      <c r="J433" s="14">
        <f>TRUNC(I433*D433,1)</f>
        <v>0</v>
      </c>
      <c r="K433" s="13">
        <f t="shared" ref="K433:L435" si="64">TRUNC(E433+G433+I433,1)</f>
        <v>2345</v>
      </c>
      <c r="L433" s="14">
        <f t="shared" si="64"/>
        <v>2345</v>
      </c>
      <c r="M433" s="8" t="s">
        <v>1543</v>
      </c>
      <c r="N433" s="2" t="s">
        <v>546</v>
      </c>
      <c r="O433" s="2" t="s">
        <v>1544</v>
      </c>
      <c r="P433" s="2" t="s">
        <v>64</v>
      </c>
      <c r="Q433" s="2" t="s">
        <v>65</v>
      </c>
      <c r="R433" s="2" t="s">
        <v>65</v>
      </c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2" t="s">
        <v>52</v>
      </c>
      <c r="AW433" s="2" t="s">
        <v>1598</v>
      </c>
      <c r="AX433" s="2" t="s">
        <v>52</v>
      </c>
      <c r="AY433" s="2" t="s">
        <v>52</v>
      </c>
    </row>
    <row r="434" spans="1:51" ht="30" customHeight="1" x14ac:dyDescent="0.3">
      <c r="A434" s="8" t="s">
        <v>1599</v>
      </c>
      <c r="B434" s="8" t="s">
        <v>1600</v>
      </c>
      <c r="C434" s="8" t="s">
        <v>80</v>
      </c>
      <c r="D434" s="9">
        <v>1</v>
      </c>
      <c r="E434" s="13">
        <f>일위대가목록!E177</f>
        <v>7075</v>
      </c>
      <c r="F434" s="14">
        <f>TRUNC(E434*D434,1)</f>
        <v>7075</v>
      </c>
      <c r="G434" s="13">
        <f>일위대가목록!F177</f>
        <v>0</v>
      </c>
      <c r="H434" s="14">
        <f>TRUNC(G434*D434,1)</f>
        <v>0</v>
      </c>
      <c r="I434" s="13">
        <f>일위대가목록!G177</f>
        <v>0</v>
      </c>
      <c r="J434" s="14">
        <f>TRUNC(I434*D434,1)</f>
        <v>0</v>
      </c>
      <c r="K434" s="13">
        <f t="shared" si="64"/>
        <v>7075</v>
      </c>
      <c r="L434" s="14">
        <f t="shared" si="64"/>
        <v>7075</v>
      </c>
      <c r="M434" s="8" t="s">
        <v>1601</v>
      </c>
      <c r="N434" s="2" t="s">
        <v>546</v>
      </c>
      <c r="O434" s="2" t="s">
        <v>1602</v>
      </c>
      <c r="P434" s="2" t="s">
        <v>64</v>
      </c>
      <c r="Q434" s="2" t="s">
        <v>65</v>
      </c>
      <c r="R434" s="2" t="s">
        <v>65</v>
      </c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2" t="s">
        <v>52</v>
      </c>
      <c r="AW434" s="2" t="s">
        <v>1603</v>
      </c>
      <c r="AX434" s="2" t="s">
        <v>52</v>
      </c>
      <c r="AY434" s="2" t="s">
        <v>52</v>
      </c>
    </row>
    <row r="435" spans="1:51" ht="30" customHeight="1" x14ac:dyDescent="0.3">
      <c r="A435" s="8" t="s">
        <v>1604</v>
      </c>
      <c r="B435" s="8" t="s">
        <v>1605</v>
      </c>
      <c r="C435" s="8" t="s">
        <v>80</v>
      </c>
      <c r="D435" s="9">
        <v>1</v>
      </c>
      <c r="E435" s="13">
        <f>일위대가목록!E178</f>
        <v>189</v>
      </c>
      <c r="F435" s="14">
        <f>TRUNC(E435*D435,1)</f>
        <v>189</v>
      </c>
      <c r="G435" s="13">
        <f>일위대가목록!F178</f>
        <v>9462</v>
      </c>
      <c r="H435" s="14">
        <f>TRUNC(G435*D435,1)</f>
        <v>9462</v>
      </c>
      <c r="I435" s="13">
        <f>일위대가목록!G178</f>
        <v>0</v>
      </c>
      <c r="J435" s="14">
        <f>TRUNC(I435*D435,1)</f>
        <v>0</v>
      </c>
      <c r="K435" s="13">
        <f t="shared" si="64"/>
        <v>9651</v>
      </c>
      <c r="L435" s="14">
        <f t="shared" si="64"/>
        <v>9651</v>
      </c>
      <c r="M435" s="8" t="s">
        <v>1606</v>
      </c>
      <c r="N435" s="2" t="s">
        <v>546</v>
      </c>
      <c r="O435" s="2" t="s">
        <v>1607</v>
      </c>
      <c r="P435" s="2" t="s">
        <v>64</v>
      </c>
      <c r="Q435" s="2" t="s">
        <v>65</v>
      </c>
      <c r="R435" s="2" t="s">
        <v>65</v>
      </c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2" t="s">
        <v>52</v>
      </c>
      <c r="AW435" s="2" t="s">
        <v>1608</v>
      </c>
      <c r="AX435" s="2" t="s">
        <v>52</v>
      </c>
      <c r="AY435" s="2" t="s">
        <v>52</v>
      </c>
    </row>
    <row r="436" spans="1:51" ht="30" customHeight="1" x14ac:dyDescent="0.3">
      <c r="A436" s="8" t="s">
        <v>904</v>
      </c>
      <c r="B436" s="8" t="s">
        <v>52</v>
      </c>
      <c r="C436" s="8" t="s">
        <v>52</v>
      </c>
      <c r="D436" s="9"/>
      <c r="E436" s="13"/>
      <c r="F436" s="14">
        <f>TRUNC(SUMIF(N433:N435, N432, F433:F435),0)</f>
        <v>7332</v>
      </c>
      <c r="G436" s="13"/>
      <c r="H436" s="14">
        <f>TRUNC(SUMIF(N433:N435, N432, H433:H435),0)</f>
        <v>11739</v>
      </c>
      <c r="I436" s="13"/>
      <c r="J436" s="14">
        <f>TRUNC(SUMIF(N433:N435, N432, J433:J435),0)</f>
        <v>0</v>
      </c>
      <c r="K436" s="13"/>
      <c r="L436" s="14">
        <f>F436+H436+J436</f>
        <v>19071</v>
      </c>
      <c r="M436" s="8" t="s">
        <v>52</v>
      </c>
      <c r="N436" s="2" t="s">
        <v>99</v>
      </c>
      <c r="O436" s="2" t="s">
        <v>99</v>
      </c>
      <c r="P436" s="2" t="s">
        <v>52</v>
      </c>
      <c r="Q436" s="2" t="s">
        <v>52</v>
      </c>
      <c r="R436" s="2" t="s">
        <v>52</v>
      </c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2" t="s">
        <v>52</v>
      </c>
      <c r="AW436" s="2" t="s">
        <v>52</v>
      </c>
      <c r="AX436" s="2" t="s">
        <v>52</v>
      </c>
      <c r="AY436" s="2" t="s">
        <v>52</v>
      </c>
    </row>
    <row r="437" spans="1:51" ht="30" customHeight="1" x14ac:dyDescent="0.3">
      <c r="A437" s="9"/>
      <c r="B437" s="9"/>
      <c r="C437" s="9"/>
      <c r="D437" s="9"/>
      <c r="E437" s="13"/>
      <c r="F437" s="14"/>
      <c r="G437" s="13"/>
      <c r="H437" s="14"/>
      <c r="I437" s="13"/>
      <c r="J437" s="14"/>
      <c r="K437" s="13"/>
      <c r="L437" s="14"/>
      <c r="M437" s="9"/>
    </row>
    <row r="438" spans="1:51" ht="30" customHeight="1" x14ac:dyDescent="0.3">
      <c r="A438" s="36" t="s">
        <v>1609</v>
      </c>
      <c r="B438" s="36"/>
      <c r="C438" s="36"/>
      <c r="D438" s="36"/>
      <c r="E438" s="37"/>
      <c r="F438" s="38"/>
      <c r="G438" s="37"/>
      <c r="H438" s="38"/>
      <c r="I438" s="37"/>
      <c r="J438" s="38"/>
      <c r="K438" s="37"/>
      <c r="L438" s="38"/>
      <c r="M438" s="36"/>
      <c r="N438" s="1" t="s">
        <v>550</v>
      </c>
    </row>
    <row r="439" spans="1:51" ht="30" customHeight="1" x14ac:dyDescent="0.3">
      <c r="A439" s="8" t="s">
        <v>1542</v>
      </c>
      <c r="B439" s="8" t="s">
        <v>1526</v>
      </c>
      <c r="C439" s="8" t="s">
        <v>80</v>
      </c>
      <c r="D439" s="9">
        <v>1</v>
      </c>
      <c r="E439" s="13">
        <f>일위대가목록!E167</f>
        <v>68</v>
      </c>
      <c r="F439" s="14">
        <f>TRUNC(E439*D439,1)</f>
        <v>68</v>
      </c>
      <c r="G439" s="13">
        <f>일위대가목록!F167</f>
        <v>2277</v>
      </c>
      <c r="H439" s="14">
        <f>TRUNC(G439*D439,1)</f>
        <v>2277</v>
      </c>
      <c r="I439" s="13">
        <f>일위대가목록!G167</f>
        <v>0</v>
      </c>
      <c r="J439" s="14">
        <f>TRUNC(I439*D439,1)</f>
        <v>0</v>
      </c>
      <c r="K439" s="13">
        <f t="shared" ref="K439:L441" si="65">TRUNC(E439+G439+I439,1)</f>
        <v>2345</v>
      </c>
      <c r="L439" s="14">
        <f t="shared" si="65"/>
        <v>2345</v>
      </c>
      <c r="M439" s="8" t="s">
        <v>1543</v>
      </c>
      <c r="N439" s="2" t="s">
        <v>550</v>
      </c>
      <c r="O439" s="2" t="s">
        <v>1544</v>
      </c>
      <c r="P439" s="2" t="s">
        <v>64</v>
      </c>
      <c r="Q439" s="2" t="s">
        <v>65</v>
      </c>
      <c r="R439" s="2" t="s">
        <v>65</v>
      </c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2" t="s">
        <v>52</v>
      </c>
      <c r="AW439" s="2" t="s">
        <v>1610</v>
      </c>
      <c r="AX439" s="2" t="s">
        <v>52</v>
      </c>
      <c r="AY439" s="2" t="s">
        <v>52</v>
      </c>
    </row>
    <row r="440" spans="1:51" ht="30" customHeight="1" x14ac:dyDescent="0.3">
      <c r="A440" s="8" t="s">
        <v>1599</v>
      </c>
      <c r="B440" s="8" t="s">
        <v>1600</v>
      </c>
      <c r="C440" s="8" t="s">
        <v>80</v>
      </c>
      <c r="D440" s="9">
        <v>1</v>
      </c>
      <c r="E440" s="13">
        <f>일위대가목록!E177</f>
        <v>7075</v>
      </c>
      <c r="F440" s="14">
        <f>TRUNC(E440*D440,1)</f>
        <v>7075</v>
      </c>
      <c r="G440" s="13">
        <f>일위대가목록!F177</f>
        <v>0</v>
      </c>
      <c r="H440" s="14">
        <f>TRUNC(G440*D440,1)</f>
        <v>0</v>
      </c>
      <c r="I440" s="13">
        <f>일위대가목록!G177</f>
        <v>0</v>
      </c>
      <c r="J440" s="14">
        <f>TRUNC(I440*D440,1)</f>
        <v>0</v>
      </c>
      <c r="K440" s="13">
        <f t="shared" si="65"/>
        <v>7075</v>
      </c>
      <c r="L440" s="14">
        <f t="shared" si="65"/>
        <v>7075</v>
      </c>
      <c r="M440" s="8" t="s">
        <v>1601</v>
      </c>
      <c r="N440" s="2" t="s">
        <v>550</v>
      </c>
      <c r="O440" s="2" t="s">
        <v>1602</v>
      </c>
      <c r="P440" s="2" t="s">
        <v>64</v>
      </c>
      <c r="Q440" s="2" t="s">
        <v>65</v>
      </c>
      <c r="R440" s="2" t="s">
        <v>65</v>
      </c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2" t="s">
        <v>52</v>
      </c>
      <c r="AW440" s="2" t="s">
        <v>1611</v>
      </c>
      <c r="AX440" s="2" t="s">
        <v>52</v>
      </c>
      <c r="AY440" s="2" t="s">
        <v>52</v>
      </c>
    </row>
    <row r="441" spans="1:51" ht="30" customHeight="1" x14ac:dyDescent="0.3">
      <c r="A441" s="8" t="s">
        <v>1604</v>
      </c>
      <c r="B441" s="8" t="s">
        <v>1605</v>
      </c>
      <c r="C441" s="8" t="s">
        <v>80</v>
      </c>
      <c r="D441" s="9">
        <v>1</v>
      </c>
      <c r="E441" s="13">
        <f>일위대가목록!E178</f>
        <v>189</v>
      </c>
      <c r="F441" s="14">
        <f>TRUNC(E441*D441,1)</f>
        <v>189</v>
      </c>
      <c r="G441" s="13">
        <f>일위대가목록!F178</f>
        <v>9462</v>
      </c>
      <c r="H441" s="14">
        <f>TRUNC(G441*D441,1)</f>
        <v>9462</v>
      </c>
      <c r="I441" s="13">
        <f>일위대가목록!G178</f>
        <v>0</v>
      </c>
      <c r="J441" s="14">
        <f>TRUNC(I441*D441,1)</f>
        <v>0</v>
      </c>
      <c r="K441" s="13">
        <f t="shared" si="65"/>
        <v>9651</v>
      </c>
      <c r="L441" s="14">
        <f t="shared" si="65"/>
        <v>9651</v>
      </c>
      <c r="M441" s="8" t="s">
        <v>1606</v>
      </c>
      <c r="N441" s="2" t="s">
        <v>550</v>
      </c>
      <c r="O441" s="2" t="s">
        <v>1607</v>
      </c>
      <c r="P441" s="2" t="s">
        <v>64</v>
      </c>
      <c r="Q441" s="2" t="s">
        <v>65</v>
      </c>
      <c r="R441" s="2" t="s">
        <v>65</v>
      </c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2" t="s">
        <v>52</v>
      </c>
      <c r="AW441" s="2" t="s">
        <v>1612</v>
      </c>
      <c r="AX441" s="2" t="s">
        <v>52</v>
      </c>
      <c r="AY441" s="2" t="s">
        <v>52</v>
      </c>
    </row>
    <row r="442" spans="1:51" ht="30" customHeight="1" x14ac:dyDescent="0.3">
      <c r="A442" s="8" t="s">
        <v>904</v>
      </c>
      <c r="B442" s="8" t="s">
        <v>52</v>
      </c>
      <c r="C442" s="8" t="s">
        <v>52</v>
      </c>
      <c r="D442" s="9"/>
      <c r="E442" s="13"/>
      <c r="F442" s="14">
        <f>TRUNC(SUMIF(N439:N441, N438, F439:F441),0)</f>
        <v>7332</v>
      </c>
      <c r="G442" s="13"/>
      <c r="H442" s="14">
        <f>TRUNC(SUMIF(N439:N441, N438, H439:H441),0)</f>
        <v>11739</v>
      </c>
      <c r="I442" s="13"/>
      <c r="J442" s="14">
        <f>TRUNC(SUMIF(N439:N441, N438, J439:J441),0)</f>
        <v>0</v>
      </c>
      <c r="K442" s="13"/>
      <c r="L442" s="14">
        <f>F442+H442+J442</f>
        <v>19071</v>
      </c>
      <c r="M442" s="8" t="s">
        <v>52</v>
      </c>
      <c r="N442" s="2" t="s">
        <v>99</v>
      </c>
      <c r="O442" s="2" t="s">
        <v>99</v>
      </c>
      <c r="P442" s="2" t="s">
        <v>52</v>
      </c>
      <c r="Q442" s="2" t="s">
        <v>52</v>
      </c>
      <c r="R442" s="2" t="s">
        <v>52</v>
      </c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2" t="s">
        <v>52</v>
      </c>
      <c r="AW442" s="2" t="s">
        <v>52</v>
      </c>
      <c r="AX442" s="2" t="s">
        <v>52</v>
      </c>
      <c r="AY442" s="2" t="s">
        <v>52</v>
      </c>
    </row>
    <row r="443" spans="1:51" ht="30" customHeight="1" x14ac:dyDescent="0.3">
      <c r="A443" s="9"/>
      <c r="B443" s="9"/>
      <c r="C443" s="9"/>
      <c r="D443" s="9"/>
      <c r="E443" s="13"/>
      <c r="F443" s="14"/>
      <c r="G443" s="13"/>
      <c r="H443" s="14"/>
      <c r="I443" s="13"/>
      <c r="J443" s="14"/>
      <c r="K443" s="13"/>
      <c r="L443" s="14"/>
      <c r="M443" s="9"/>
    </row>
    <row r="444" spans="1:51" ht="30" customHeight="1" x14ac:dyDescent="0.3">
      <c r="A444" s="36" t="s">
        <v>1613</v>
      </c>
      <c r="B444" s="36"/>
      <c r="C444" s="36"/>
      <c r="D444" s="36"/>
      <c r="E444" s="37"/>
      <c r="F444" s="38"/>
      <c r="G444" s="37"/>
      <c r="H444" s="38"/>
      <c r="I444" s="37"/>
      <c r="J444" s="38"/>
      <c r="K444" s="37"/>
      <c r="L444" s="38"/>
      <c r="M444" s="36"/>
      <c r="N444" s="1" t="s">
        <v>554</v>
      </c>
    </row>
    <row r="445" spans="1:51" ht="30" customHeight="1" x14ac:dyDescent="0.3">
      <c r="A445" s="8" t="s">
        <v>1542</v>
      </c>
      <c r="B445" s="8" t="s">
        <v>1526</v>
      </c>
      <c r="C445" s="8" t="s">
        <v>80</v>
      </c>
      <c r="D445" s="9">
        <v>1</v>
      </c>
      <c r="E445" s="13">
        <f>일위대가목록!E167</f>
        <v>68</v>
      </c>
      <c r="F445" s="14">
        <f>TRUNC(E445*D445,1)</f>
        <v>68</v>
      </c>
      <c r="G445" s="13">
        <f>일위대가목록!F167</f>
        <v>2277</v>
      </c>
      <c r="H445" s="14">
        <f>TRUNC(G445*D445,1)</f>
        <v>2277</v>
      </c>
      <c r="I445" s="13">
        <f>일위대가목록!G167</f>
        <v>0</v>
      </c>
      <c r="J445" s="14">
        <f>TRUNC(I445*D445,1)</f>
        <v>0</v>
      </c>
      <c r="K445" s="13">
        <f t="shared" ref="K445:L447" si="66">TRUNC(E445+G445+I445,1)</f>
        <v>2345</v>
      </c>
      <c r="L445" s="14">
        <f t="shared" si="66"/>
        <v>2345</v>
      </c>
      <c r="M445" s="8" t="s">
        <v>1543</v>
      </c>
      <c r="N445" s="2" t="s">
        <v>554</v>
      </c>
      <c r="O445" s="2" t="s">
        <v>1544</v>
      </c>
      <c r="P445" s="2" t="s">
        <v>64</v>
      </c>
      <c r="Q445" s="2" t="s">
        <v>65</v>
      </c>
      <c r="R445" s="2" t="s">
        <v>65</v>
      </c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2" t="s">
        <v>52</v>
      </c>
      <c r="AW445" s="2" t="s">
        <v>1614</v>
      </c>
      <c r="AX445" s="2" t="s">
        <v>52</v>
      </c>
      <c r="AY445" s="2" t="s">
        <v>52</v>
      </c>
    </row>
    <row r="446" spans="1:51" ht="30" customHeight="1" x14ac:dyDescent="0.3">
      <c r="A446" s="8" t="s">
        <v>1599</v>
      </c>
      <c r="B446" s="8" t="s">
        <v>1600</v>
      </c>
      <c r="C446" s="8" t="s">
        <v>80</v>
      </c>
      <c r="D446" s="9">
        <v>1</v>
      </c>
      <c r="E446" s="13">
        <f>일위대가목록!E177</f>
        <v>7075</v>
      </c>
      <c r="F446" s="14">
        <f>TRUNC(E446*D446,1)</f>
        <v>7075</v>
      </c>
      <c r="G446" s="13">
        <f>일위대가목록!F177</f>
        <v>0</v>
      </c>
      <c r="H446" s="14">
        <f>TRUNC(G446*D446,1)</f>
        <v>0</v>
      </c>
      <c r="I446" s="13">
        <f>일위대가목록!G177</f>
        <v>0</v>
      </c>
      <c r="J446" s="14">
        <f>TRUNC(I446*D446,1)</f>
        <v>0</v>
      </c>
      <c r="K446" s="13">
        <f t="shared" si="66"/>
        <v>7075</v>
      </c>
      <c r="L446" s="14">
        <f t="shared" si="66"/>
        <v>7075</v>
      </c>
      <c r="M446" s="8" t="s">
        <v>1601</v>
      </c>
      <c r="N446" s="2" t="s">
        <v>554</v>
      </c>
      <c r="O446" s="2" t="s">
        <v>1602</v>
      </c>
      <c r="P446" s="2" t="s">
        <v>64</v>
      </c>
      <c r="Q446" s="2" t="s">
        <v>65</v>
      </c>
      <c r="R446" s="2" t="s">
        <v>65</v>
      </c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2" t="s">
        <v>52</v>
      </c>
      <c r="AW446" s="2" t="s">
        <v>1615</v>
      </c>
      <c r="AX446" s="2" t="s">
        <v>52</v>
      </c>
      <c r="AY446" s="2" t="s">
        <v>52</v>
      </c>
    </row>
    <row r="447" spans="1:51" ht="30" customHeight="1" x14ac:dyDescent="0.3">
      <c r="A447" s="8" t="s">
        <v>1604</v>
      </c>
      <c r="B447" s="8" t="s">
        <v>1605</v>
      </c>
      <c r="C447" s="8" t="s">
        <v>80</v>
      </c>
      <c r="D447" s="9">
        <v>1</v>
      </c>
      <c r="E447" s="13">
        <f>일위대가목록!E178</f>
        <v>189</v>
      </c>
      <c r="F447" s="14">
        <f>TRUNC(E447*D447,1)</f>
        <v>189</v>
      </c>
      <c r="G447" s="13">
        <f>일위대가목록!F178</f>
        <v>9462</v>
      </c>
      <c r="H447" s="14">
        <f>TRUNC(G447*D447,1)</f>
        <v>9462</v>
      </c>
      <c r="I447" s="13">
        <f>일위대가목록!G178</f>
        <v>0</v>
      </c>
      <c r="J447" s="14">
        <f>TRUNC(I447*D447,1)</f>
        <v>0</v>
      </c>
      <c r="K447" s="13">
        <f t="shared" si="66"/>
        <v>9651</v>
      </c>
      <c r="L447" s="14">
        <f t="shared" si="66"/>
        <v>9651</v>
      </c>
      <c r="M447" s="8" t="s">
        <v>1606</v>
      </c>
      <c r="N447" s="2" t="s">
        <v>554</v>
      </c>
      <c r="O447" s="2" t="s">
        <v>1607</v>
      </c>
      <c r="P447" s="2" t="s">
        <v>64</v>
      </c>
      <c r="Q447" s="2" t="s">
        <v>65</v>
      </c>
      <c r="R447" s="2" t="s">
        <v>65</v>
      </c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2" t="s">
        <v>52</v>
      </c>
      <c r="AW447" s="2" t="s">
        <v>1616</v>
      </c>
      <c r="AX447" s="2" t="s">
        <v>52</v>
      </c>
      <c r="AY447" s="2" t="s">
        <v>52</v>
      </c>
    </row>
    <row r="448" spans="1:51" ht="30" customHeight="1" x14ac:dyDescent="0.3">
      <c r="A448" s="8" t="s">
        <v>904</v>
      </c>
      <c r="B448" s="8" t="s">
        <v>52</v>
      </c>
      <c r="C448" s="8" t="s">
        <v>52</v>
      </c>
      <c r="D448" s="9"/>
      <c r="E448" s="13"/>
      <c r="F448" s="14">
        <f>TRUNC(SUMIF(N445:N447, N444, F445:F447),0)</f>
        <v>7332</v>
      </c>
      <c r="G448" s="13"/>
      <c r="H448" s="14">
        <f>TRUNC(SUMIF(N445:N447, N444, H445:H447),0)</f>
        <v>11739</v>
      </c>
      <c r="I448" s="13"/>
      <c r="J448" s="14">
        <f>TRUNC(SUMIF(N445:N447, N444, J445:J447),0)</f>
        <v>0</v>
      </c>
      <c r="K448" s="13"/>
      <c r="L448" s="14">
        <f>F448+H448+J448</f>
        <v>19071</v>
      </c>
      <c r="M448" s="8" t="s">
        <v>52</v>
      </c>
      <c r="N448" s="2" t="s">
        <v>99</v>
      </c>
      <c r="O448" s="2" t="s">
        <v>99</v>
      </c>
      <c r="P448" s="2" t="s">
        <v>52</v>
      </c>
      <c r="Q448" s="2" t="s">
        <v>52</v>
      </c>
      <c r="R448" s="2" t="s">
        <v>52</v>
      </c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2" t="s">
        <v>52</v>
      </c>
      <c r="AW448" s="2" t="s">
        <v>52</v>
      </c>
      <c r="AX448" s="2" t="s">
        <v>52</v>
      </c>
      <c r="AY448" s="2" t="s">
        <v>52</v>
      </c>
    </row>
    <row r="449" spans="1:51" ht="30" customHeight="1" x14ac:dyDescent="0.3">
      <c r="A449" s="9"/>
      <c r="B449" s="9"/>
      <c r="C449" s="9"/>
      <c r="D449" s="9"/>
      <c r="E449" s="13"/>
      <c r="F449" s="14"/>
      <c r="G449" s="13"/>
      <c r="H449" s="14"/>
      <c r="I449" s="13"/>
      <c r="J449" s="14"/>
      <c r="K449" s="13"/>
      <c r="L449" s="14"/>
      <c r="M449" s="9"/>
    </row>
    <row r="450" spans="1:51" ht="30" customHeight="1" x14ac:dyDescent="0.3">
      <c r="A450" s="36" t="s">
        <v>1617</v>
      </c>
      <c r="B450" s="36"/>
      <c r="C450" s="36"/>
      <c r="D450" s="36"/>
      <c r="E450" s="37"/>
      <c r="F450" s="38"/>
      <c r="G450" s="37"/>
      <c r="H450" s="38"/>
      <c r="I450" s="37"/>
      <c r="J450" s="38"/>
      <c r="K450" s="37"/>
      <c r="L450" s="38"/>
      <c r="M450" s="36"/>
      <c r="N450" s="1" t="s">
        <v>558</v>
      </c>
    </row>
    <row r="451" spans="1:51" ht="30" customHeight="1" x14ac:dyDescent="0.3">
      <c r="A451" s="8" t="s">
        <v>1542</v>
      </c>
      <c r="B451" s="8" t="s">
        <v>1526</v>
      </c>
      <c r="C451" s="8" t="s">
        <v>80</v>
      </c>
      <c r="D451" s="9">
        <v>1</v>
      </c>
      <c r="E451" s="13">
        <f>일위대가목록!E167</f>
        <v>68</v>
      </c>
      <c r="F451" s="14">
        <f>TRUNC(E451*D451,1)</f>
        <v>68</v>
      </c>
      <c r="G451" s="13">
        <f>일위대가목록!F167</f>
        <v>2277</v>
      </c>
      <c r="H451" s="14">
        <f>TRUNC(G451*D451,1)</f>
        <v>2277</v>
      </c>
      <c r="I451" s="13">
        <f>일위대가목록!G167</f>
        <v>0</v>
      </c>
      <c r="J451" s="14">
        <f>TRUNC(I451*D451,1)</f>
        <v>0</v>
      </c>
      <c r="K451" s="13">
        <f t="shared" ref="K451:L453" si="67">TRUNC(E451+G451+I451,1)</f>
        <v>2345</v>
      </c>
      <c r="L451" s="14">
        <f t="shared" si="67"/>
        <v>2345</v>
      </c>
      <c r="M451" s="8" t="s">
        <v>1543</v>
      </c>
      <c r="N451" s="2" t="s">
        <v>558</v>
      </c>
      <c r="O451" s="2" t="s">
        <v>1544</v>
      </c>
      <c r="P451" s="2" t="s">
        <v>64</v>
      </c>
      <c r="Q451" s="2" t="s">
        <v>65</v>
      </c>
      <c r="R451" s="2" t="s">
        <v>65</v>
      </c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2" t="s">
        <v>52</v>
      </c>
      <c r="AW451" s="2" t="s">
        <v>1618</v>
      </c>
      <c r="AX451" s="2" t="s">
        <v>52</v>
      </c>
      <c r="AY451" s="2" t="s">
        <v>52</v>
      </c>
    </row>
    <row r="452" spans="1:51" ht="30" customHeight="1" x14ac:dyDescent="0.3">
      <c r="A452" s="8" t="s">
        <v>1599</v>
      </c>
      <c r="B452" s="8" t="s">
        <v>1600</v>
      </c>
      <c r="C452" s="8" t="s">
        <v>80</v>
      </c>
      <c r="D452" s="9">
        <v>1</v>
      </c>
      <c r="E452" s="13">
        <f>일위대가목록!E177</f>
        <v>7075</v>
      </c>
      <c r="F452" s="14">
        <f>TRUNC(E452*D452,1)</f>
        <v>7075</v>
      </c>
      <c r="G452" s="13">
        <f>일위대가목록!F177</f>
        <v>0</v>
      </c>
      <c r="H452" s="14">
        <f>TRUNC(G452*D452,1)</f>
        <v>0</v>
      </c>
      <c r="I452" s="13">
        <f>일위대가목록!G177</f>
        <v>0</v>
      </c>
      <c r="J452" s="14">
        <f>TRUNC(I452*D452,1)</f>
        <v>0</v>
      </c>
      <c r="K452" s="13">
        <f t="shared" si="67"/>
        <v>7075</v>
      </c>
      <c r="L452" s="14">
        <f t="shared" si="67"/>
        <v>7075</v>
      </c>
      <c r="M452" s="8" t="s">
        <v>1601</v>
      </c>
      <c r="N452" s="2" t="s">
        <v>558</v>
      </c>
      <c r="O452" s="2" t="s">
        <v>1602</v>
      </c>
      <c r="P452" s="2" t="s">
        <v>64</v>
      </c>
      <c r="Q452" s="2" t="s">
        <v>65</v>
      </c>
      <c r="R452" s="2" t="s">
        <v>65</v>
      </c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2" t="s">
        <v>52</v>
      </c>
      <c r="AW452" s="2" t="s">
        <v>1619</v>
      </c>
      <c r="AX452" s="2" t="s">
        <v>52</v>
      </c>
      <c r="AY452" s="2" t="s">
        <v>52</v>
      </c>
    </row>
    <row r="453" spans="1:51" ht="30" customHeight="1" x14ac:dyDescent="0.3">
      <c r="A453" s="8" t="s">
        <v>1604</v>
      </c>
      <c r="B453" s="8" t="s">
        <v>1605</v>
      </c>
      <c r="C453" s="8" t="s">
        <v>80</v>
      </c>
      <c r="D453" s="9">
        <v>1</v>
      </c>
      <c r="E453" s="13">
        <f>일위대가목록!E178</f>
        <v>189</v>
      </c>
      <c r="F453" s="14">
        <f>TRUNC(E453*D453,1)</f>
        <v>189</v>
      </c>
      <c r="G453" s="13">
        <f>일위대가목록!F178</f>
        <v>9462</v>
      </c>
      <c r="H453" s="14">
        <f>TRUNC(G453*D453,1)</f>
        <v>9462</v>
      </c>
      <c r="I453" s="13">
        <f>일위대가목록!G178</f>
        <v>0</v>
      </c>
      <c r="J453" s="14">
        <f>TRUNC(I453*D453,1)</f>
        <v>0</v>
      </c>
      <c r="K453" s="13">
        <f t="shared" si="67"/>
        <v>9651</v>
      </c>
      <c r="L453" s="14">
        <f t="shared" si="67"/>
        <v>9651</v>
      </c>
      <c r="M453" s="8" t="s">
        <v>1606</v>
      </c>
      <c r="N453" s="2" t="s">
        <v>558</v>
      </c>
      <c r="O453" s="2" t="s">
        <v>1607</v>
      </c>
      <c r="P453" s="2" t="s">
        <v>64</v>
      </c>
      <c r="Q453" s="2" t="s">
        <v>65</v>
      </c>
      <c r="R453" s="2" t="s">
        <v>65</v>
      </c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2" t="s">
        <v>52</v>
      </c>
      <c r="AW453" s="2" t="s">
        <v>1620</v>
      </c>
      <c r="AX453" s="2" t="s">
        <v>52</v>
      </c>
      <c r="AY453" s="2" t="s">
        <v>52</v>
      </c>
    </row>
    <row r="454" spans="1:51" ht="30" customHeight="1" x14ac:dyDescent="0.3">
      <c r="A454" s="8" t="s">
        <v>904</v>
      </c>
      <c r="B454" s="8" t="s">
        <v>52</v>
      </c>
      <c r="C454" s="8" t="s">
        <v>52</v>
      </c>
      <c r="D454" s="9"/>
      <c r="E454" s="13"/>
      <c r="F454" s="14">
        <f>TRUNC(SUMIF(N451:N453, N450, F451:F453),0)</f>
        <v>7332</v>
      </c>
      <c r="G454" s="13"/>
      <c r="H454" s="14">
        <f>TRUNC(SUMIF(N451:N453, N450, H451:H453),0)</f>
        <v>11739</v>
      </c>
      <c r="I454" s="13"/>
      <c r="J454" s="14">
        <f>TRUNC(SUMIF(N451:N453, N450, J451:J453),0)</f>
        <v>0</v>
      </c>
      <c r="K454" s="13"/>
      <c r="L454" s="14">
        <f>F454+H454+J454</f>
        <v>19071</v>
      </c>
      <c r="M454" s="8" t="s">
        <v>52</v>
      </c>
      <c r="N454" s="2" t="s">
        <v>99</v>
      </c>
      <c r="O454" s="2" t="s">
        <v>99</v>
      </c>
      <c r="P454" s="2" t="s">
        <v>52</v>
      </c>
      <c r="Q454" s="2" t="s">
        <v>52</v>
      </c>
      <c r="R454" s="2" t="s">
        <v>52</v>
      </c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2" t="s">
        <v>52</v>
      </c>
      <c r="AW454" s="2" t="s">
        <v>52</v>
      </c>
      <c r="AX454" s="2" t="s">
        <v>52</v>
      </c>
      <c r="AY454" s="2" t="s">
        <v>52</v>
      </c>
    </row>
    <row r="455" spans="1:51" ht="30" customHeight="1" x14ac:dyDescent="0.3">
      <c r="A455" s="9"/>
      <c r="B455" s="9"/>
      <c r="C455" s="9"/>
      <c r="D455" s="9"/>
      <c r="E455" s="13"/>
      <c r="F455" s="14"/>
      <c r="G455" s="13"/>
      <c r="H455" s="14"/>
      <c r="I455" s="13"/>
      <c r="J455" s="14"/>
      <c r="K455" s="13"/>
      <c r="L455" s="14"/>
      <c r="M455" s="9"/>
    </row>
    <row r="456" spans="1:51" ht="30" customHeight="1" x14ac:dyDescent="0.3">
      <c r="A456" s="36" t="s">
        <v>1621</v>
      </c>
      <c r="B456" s="36"/>
      <c r="C456" s="36"/>
      <c r="D456" s="36"/>
      <c r="E456" s="37"/>
      <c r="F456" s="38"/>
      <c r="G456" s="37"/>
      <c r="H456" s="38"/>
      <c r="I456" s="37"/>
      <c r="J456" s="38"/>
      <c r="K456" s="37"/>
      <c r="L456" s="38"/>
      <c r="M456" s="36"/>
      <c r="N456" s="1" t="s">
        <v>562</v>
      </c>
    </row>
    <row r="457" spans="1:51" ht="30" customHeight="1" x14ac:dyDescent="0.3">
      <c r="A457" s="8" t="s">
        <v>1542</v>
      </c>
      <c r="B457" s="8" t="s">
        <v>1526</v>
      </c>
      <c r="C457" s="8" t="s">
        <v>80</v>
      </c>
      <c r="D457" s="9">
        <v>1</v>
      </c>
      <c r="E457" s="13">
        <f>일위대가목록!E167</f>
        <v>68</v>
      </c>
      <c r="F457" s="14">
        <f>TRUNC(E457*D457,1)</f>
        <v>68</v>
      </c>
      <c r="G457" s="13">
        <f>일위대가목록!F167</f>
        <v>2277</v>
      </c>
      <c r="H457" s="14">
        <f>TRUNC(G457*D457,1)</f>
        <v>2277</v>
      </c>
      <c r="I457" s="13">
        <f>일위대가목록!G167</f>
        <v>0</v>
      </c>
      <c r="J457" s="14">
        <f>TRUNC(I457*D457,1)</f>
        <v>0</v>
      </c>
      <c r="K457" s="13">
        <f t="shared" ref="K457:L459" si="68">TRUNC(E457+G457+I457,1)</f>
        <v>2345</v>
      </c>
      <c r="L457" s="14">
        <f t="shared" si="68"/>
        <v>2345</v>
      </c>
      <c r="M457" s="8" t="s">
        <v>1543</v>
      </c>
      <c r="N457" s="2" t="s">
        <v>562</v>
      </c>
      <c r="O457" s="2" t="s">
        <v>1544</v>
      </c>
      <c r="P457" s="2" t="s">
        <v>64</v>
      </c>
      <c r="Q457" s="2" t="s">
        <v>65</v>
      </c>
      <c r="R457" s="2" t="s">
        <v>65</v>
      </c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2" t="s">
        <v>52</v>
      </c>
      <c r="AW457" s="2" t="s">
        <v>1622</v>
      </c>
      <c r="AX457" s="2" t="s">
        <v>52</v>
      </c>
      <c r="AY457" s="2" t="s">
        <v>52</v>
      </c>
    </row>
    <row r="458" spans="1:51" ht="30" customHeight="1" x14ac:dyDescent="0.3">
      <c r="A458" s="8" t="s">
        <v>1623</v>
      </c>
      <c r="B458" s="8" t="s">
        <v>52</v>
      </c>
      <c r="C458" s="8" t="s">
        <v>1624</v>
      </c>
      <c r="D458" s="9">
        <v>4.5</v>
      </c>
      <c r="E458" s="13">
        <f>단가대비표!O84</f>
        <v>1500</v>
      </c>
      <c r="F458" s="14">
        <f>TRUNC(E458*D458,1)</f>
        <v>6750</v>
      </c>
      <c r="G458" s="13">
        <f>단가대비표!P84</f>
        <v>0</v>
      </c>
      <c r="H458" s="14">
        <f>TRUNC(G458*D458,1)</f>
        <v>0</v>
      </c>
      <c r="I458" s="13">
        <f>단가대비표!V84</f>
        <v>0</v>
      </c>
      <c r="J458" s="14">
        <f>TRUNC(I458*D458,1)</f>
        <v>0</v>
      </c>
      <c r="K458" s="13">
        <f t="shared" si="68"/>
        <v>1500</v>
      </c>
      <c r="L458" s="14">
        <f t="shared" si="68"/>
        <v>6750</v>
      </c>
      <c r="M458" s="8" t="s">
        <v>52</v>
      </c>
      <c r="N458" s="2" t="s">
        <v>562</v>
      </c>
      <c r="O458" s="2" t="s">
        <v>1625</v>
      </c>
      <c r="P458" s="2" t="s">
        <v>65</v>
      </c>
      <c r="Q458" s="2" t="s">
        <v>65</v>
      </c>
      <c r="R458" s="2" t="s">
        <v>64</v>
      </c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2" t="s">
        <v>52</v>
      </c>
      <c r="AW458" s="2" t="s">
        <v>1626</v>
      </c>
      <c r="AX458" s="2" t="s">
        <v>52</v>
      </c>
      <c r="AY458" s="2" t="s">
        <v>52</v>
      </c>
    </row>
    <row r="459" spans="1:51" ht="30" customHeight="1" x14ac:dyDescent="0.3">
      <c r="A459" s="8" t="s">
        <v>1627</v>
      </c>
      <c r="B459" s="8" t="s">
        <v>1605</v>
      </c>
      <c r="C459" s="8" t="s">
        <v>80</v>
      </c>
      <c r="D459" s="9">
        <v>1</v>
      </c>
      <c r="E459" s="13">
        <f>일위대가목록!E179</f>
        <v>252</v>
      </c>
      <c r="F459" s="14">
        <f>TRUNC(E459*D459,1)</f>
        <v>252</v>
      </c>
      <c r="G459" s="13">
        <f>일위대가목록!F179</f>
        <v>12646</v>
      </c>
      <c r="H459" s="14">
        <f>TRUNC(G459*D459,1)</f>
        <v>12646</v>
      </c>
      <c r="I459" s="13">
        <f>일위대가목록!G179</f>
        <v>0</v>
      </c>
      <c r="J459" s="14">
        <f>TRUNC(I459*D459,1)</f>
        <v>0</v>
      </c>
      <c r="K459" s="13">
        <f t="shared" si="68"/>
        <v>12898</v>
      </c>
      <c r="L459" s="14">
        <f t="shared" si="68"/>
        <v>12898</v>
      </c>
      <c r="M459" s="8" t="s">
        <v>1628</v>
      </c>
      <c r="N459" s="2" t="s">
        <v>562</v>
      </c>
      <c r="O459" s="2" t="s">
        <v>1629</v>
      </c>
      <c r="P459" s="2" t="s">
        <v>64</v>
      </c>
      <c r="Q459" s="2" t="s">
        <v>65</v>
      </c>
      <c r="R459" s="2" t="s">
        <v>65</v>
      </c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2" t="s">
        <v>52</v>
      </c>
      <c r="AW459" s="2" t="s">
        <v>1630</v>
      </c>
      <c r="AX459" s="2" t="s">
        <v>52</v>
      </c>
      <c r="AY459" s="2" t="s">
        <v>52</v>
      </c>
    </row>
    <row r="460" spans="1:51" ht="30" customHeight="1" x14ac:dyDescent="0.3">
      <c r="A460" s="8" t="s">
        <v>904</v>
      </c>
      <c r="B460" s="8" t="s">
        <v>52</v>
      </c>
      <c r="C460" s="8" t="s">
        <v>52</v>
      </c>
      <c r="D460" s="9"/>
      <c r="E460" s="13"/>
      <c r="F460" s="14">
        <f>TRUNC(SUMIF(N457:N459, N456, F457:F459),0)</f>
        <v>7070</v>
      </c>
      <c r="G460" s="13"/>
      <c r="H460" s="14">
        <f>TRUNC(SUMIF(N457:N459, N456, H457:H459),0)</f>
        <v>14923</v>
      </c>
      <c r="I460" s="13"/>
      <c r="J460" s="14">
        <f>TRUNC(SUMIF(N457:N459, N456, J457:J459),0)</f>
        <v>0</v>
      </c>
      <c r="K460" s="13"/>
      <c r="L460" s="14">
        <f>F460+H460+J460</f>
        <v>21993</v>
      </c>
      <c r="M460" s="8" t="s">
        <v>52</v>
      </c>
      <c r="N460" s="2" t="s">
        <v>99</v>
      </c>
      <c r="O460" s="2" t="s">
        <v>99</v>
      </c>
      <c r="P460" s="2" t="s">
        <v>52</v>
      </c>
      <c r="Q460" s="2" t="s">
        <v>52</v>
      </c>
      <c r="R460" s="2" t="s">
        <v>52</v>
      </c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2" t="s">
        <v>52</v>
      </c>
      <c r="AW460" s="2" t="s">
        <v>52</v>
      </c>
      <c r="AX460" s="2" t="s">
        <v>52</v>
      </c>
      <c r="AY460" s="2" t="s">
        <v>52</v>
      </c>
    </row>
    <row r="461" spans="1:51" ht="30" customHeight="1" x14ac:dyDescent="0.3">
      <c r="A461" s="9"/>
      <c r="B461" s="9"/>
      <c r="C461" s="9"/>
      <c r="D461" s="9"/>
      <c r="E461" s="13"/>
      <c r="F461" s="14"/>
      <c r="G461" s="13"/>
      <c r="H461" s="14"/>
      <c r="I461" s="13"/>
      <c r="J461" s="14"/>
      <c r="K461" s="13"/>
      <c r="L461" s="14"/>
      <c r="M461" s="9"/>
    </row>
    <row r="462" spans="1:51" ht="30" customHeight="1" x14ac:dyDescent="0.3">
      <c r="A462" s="36" t="s">
        <v>1631</v>
      </c>
      <c r="B462" s="36"/>
      <c r="C462" s="36"/>
      <c r="D462" s="36"/>
      <c r="E462" s="37"/>
      <c r="F462" s="38"/>
      <c r="G462" s="37"/>
      <c r="H462" s="38"/>
      <c r="I462" s="37"/>
      <c r="J462" s="38"/>
      <c r="K462" s="37"/>
      <c r="L462" s="38"/>
      <c r="M462" s="36"/>
      <c r="N462" s="1" t="s">
        <v>648</v>
      </c>
    </row>
    <row r="463" spans="1:51" ht="30" customHeight="1" x14ac:dyDescent="0.3">
      <c r="A463" s="8" t="s">
        <v>1632</v>
      </c>
      <c r="B463" s="8" t="s">
        <v>1633</v>
      </c>
      <c r="C463" s="8" t="s">
        <v>210</v>
      </c>
      <c r="D463" s="9">
        <v>0.123</v>
      </c>
      <c r="E463" s="13">
        <f>단가대비표!O82</f>
        <v>66300</v>
      </c>
      <c r="F463" s="14">
        <f>TRUNC(E463*D463,1)</f>
        <v>8154.9</v>
      </c>
      <c r="G463" s="13">
        <f>단가대비표!P82</f>
        <v>0</v>
      </c>
      <c r="H463" s="14">
        <f>TRUNC(G463*D463,1)</f>
        <v>0</v>
      </c>
      <c r="I463" s="13">
        <f>단가대비표!V82</f>
        <v>0</v>
      </c>
      <c r="J463" s="14">
        <f>TRUNC(I463*D463,1)</f>
        <v>0</v>
      </c>
      <c r="K463" s="13">
        <f t="shared" ref="K463:L467" si="69">TRUNC(E463+G463+I463,1)</f>
        <v>66300</v>
      </c>
      <c r="L463" s="14">
        <f t="shared" si="69"/>
        <v>8154.9</v>
      </c>
      <c r="M463" s="8" t="s">
        <v>1634</v>
      </c>
      <c r="N463" s="2" t="s">
        <v>648</v>
      </c>
      <c r="O463" s="2" t="s">
        <v>1635</v>
      </c>
      <c r="P463" s="2" t="s">
        <v>65</v>
      </c>
      <c r="Q463" s="2" t="s">
        <v>65</v>
      </c>
      <c r="R463" s="2" t="s">
        <v>64</v>
      </c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2" t="s">
        <v>52</v>
      </c>
      <c r="AW463" s="2" t="s">
        <v>1636</v>
      </c>
      <c r="AX463" s="2" t="s">
        <v>52</v>
      </c>
      <c r="AY463" s="2" t="s">
        <v>52</v>
      </c>
    </row>
    <row r="464" spans="1:51" ht="30" customHeight="1" x14ac:dyDescent="0.3">
      <c r="A464" s="8" t="s">
        <v>1632</v>
      </c>
      <c r="B464" s="8" t="s">
        <v>1637</v>
      </c>
      <c r="C464" s="8" t="s">
        <v>210</v>
      </c>
      <c r="D464" s="9">
        <v>0.23499999999999999</v>
      </c>
      <c r="E464" s="13">
        <f>단가대비표!O83</f>
        <v>54000</v>
      </c>
      <c r="F464" s="14">
        <f>TRUNC(E464*D464,1)</f>
        <v>12690</v>
      </c>
      <c r="G464" s="13">
        <f>단가대비표!P83</f>
        <v>0</v>
      </c>
      <c r="H464" s="14">
        <f>TRUNC(G464*D464,1)</f>
        <v>0</v>
      </c>
      <c r="I464" s="13">
        <f>단가대비표!V83</f>
        <v>0</v>
      </c>
      <c r="J464" s="14">
        <f>TRUNC(I464*D464,1)</f>
        <v>0</v>
      </c>
      <c r="K464" s="13">
        <f t="shared" si="69"/>
        <v>54000</v>
      </c>
      <c r="L464" s="14">
        <f t="shared" si="69"/>
        <v>12690</v>
      </c>
      <c r="M464" s="8" t="s">
        <v>1634</v>
      </c>
      <c r="N464" s="2" t="s">
        <v>648</v>
      </c>
      <c r="O464" s="2" t="s">
        <v>1638</v>
      </c>
      <c r="P464" s="2" t="s">
        <v>65</v>
      </c>
      <c r="Q464" s="2" t="s">
        <v>65</v>
      </c>
      <c r="R464" s="2" t="s">
        <v>64</v>
      </c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2" t="s">
        <v>52</v>
      </c>
      <c r="AW464" s="2" t="s">
        <v>1639</v>
      </c>
      <c r="AX464" s="2" t="s">
        <v>52</v>
      </c>
      <c r="AY464" s="2" t="s">
        <v>52</v>
      </c>
    </row>
    <row r="465" spans="1:51" ht="30" customHeight="1" x14ac:dyDescent="0.3">
      <c r="A465" s="8" t="s">
        <v>1640</v>
      </c>
      <c r="B465" s="8" t="s">
        <v>1641</v>
      </c>
      <c r="C465" s="8" t="s">
        <v>1642</v>
      </c>
      <c r="D465" s="9">
        <v>0.01</v>
      </c>
      <c r="E465" s="13">
        <f>중기단가목록!E9</f>
        <v>48761</v>
      </c>
      <c r="F465" s="14">
        <f>TRUNC(E465*D465,1)</f>
        <v>487.6</v>
      </c>
      <c r="G465" s="13">
        <f>중기단가목록!F9</f>
        <v>483792</v>
      </c>
      <c r="H465" s="14">
        <f>TRUNC(G465*D465,1)</f>
        <v>4837.8999999999996</v>
      </c>
      <c r="I465" s="13">
        <f>중기단가목록!G9</f>
        <v>35383</v>
      </c>
      <c r="J465" s="14">
        <f>TRUNC(I465*D465,1)</f>
        <v>353.8</v>
      </c>
      <c r="K465" s="13">
        <f t="shared" si="69"/>
        <v>567936</v>
      </c>
      <c r="L465" s="14">
        <f t="shared" si="69"/>
        <v>5679.3</v>
      </c>
      <c r="M465" s="8" t="s">
        <v>1643</v>
      </c>
      <c r="N465" s="2" t="s">
        <v>648</v>
      </c>
      <c r="O465" s="2" t="s">
        <v>1644</v>
      </c>
      <c r="P465" s="2" t="s">
        <v>65</v>
      </c>
      <c r="Q465" s="2" t="s">
        <v>64</v>
      </c>
      <c r="R465" s="2" t="s">
        <v>65</v>
      </c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2" t="s">
        <v>52</v>
      </c>
      <c r="AW465" s="2" t="s">
        <v>1645</v>
      </c>
      <c r="AX465" s="2" t="s">
        <v>52</v>
      </c>
      <c r="AY465" s="2" t="s">
        <v>52</v>
      </c>
    </row>
    <row r="466" spans="1:51" ht="30" customHeight="1" x14ac:dyDescent="0.3">
      <c r="A466" s="8" t="s">
        <v>1646</v>
      </c>
      <c r="B466" s="8" t="s">
        <v>1647</v>
      </c>
      <c r="C466" s="8" t="s">
        <v>1642</v>
      </c>
      <c r="D466" s="9">
        <v>0.01</v>
      </c>
      <c r="E466" s="13">
        <f>중기단가목록!E10</f>
        <v>19246</v>
      </c>
      <c r="F466" s="14">
        <f>TRUNC(E466*D466,1)</f>
        <v>192.4</v>
      </c>
      <c r="G466" s="13">
        <f>중기단가목록!F10</f>
        <v>102183</v>
      </c>
      <c r="H466" s="14">
        <f>TRUNC(G466*D466,1)</f>
        <v>1021.8</v>
      </c>
      <c r="I466" s="13">
        <f>중기단가목록!G10</f>
        <v>29704</v>
      </c>
      <c r="J466" s="14">
        <f>TRUNC(I466*D466,1)</f>
        <v>297</v>
      </c>
      <c r="K466" s="13">
        <f t="shared" si="69"/>
        <v>151133</v>
      </c>
      <c r="L466" s="14">
        <f t="shared" si="69"/>
        <v>1511.2</v>
      </c>
      <c r="M466" s="8" t="s">
        <v>1648</v>
      </c>
      <c r="N466" s="2" t="s">
        <v>648</v>
      </c>
      <c r="O466" s="2" t="s">
        <v>1649</v>
      </c>
      <c r="P466" s="2" t="s">
        <v>65</v>
      </c>
      <c r="Q466" s="2" t="s">
        <v>64</v>
      </c>
      <c r="R466" s="2" t="s">
        <v>65</v>
      </c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2" t="s">
        <v>52</v>
      </c>
      <c r="AW466" s="2" t="s">
        <v>1650</v>
      </c>
      <c r="AX466" s="2" t="s">
        <v>52</v>
      </c>
      <c r="AY466" s="2" t="s">
        <v>52</v>
      </c>
    </row>
    <row r="467" spans="1:51" ht="30" customHeight="1" x14ac:dyDescent="0.3">
      <c r="A467" s="8" t="s">
        <v>1651</v>
      </c>
      <c r="B467" s="8" t="s">
        <v>1652</v>
      </c>
      <c r="C467" s="8" t="s">
        <v>1642</v>
      </c>
      <c r="D467" s="9">
        <v>0.01</v>
      </c>
      <c r="E467" s="13">
        <f>중기단가목록!E11</f>
        <v>172</v>
      </c>
      <c r="F467" s="14">
        <f>TRUNC(E467*D467,1)</f>
        <v>1.7</v>
      </c>
      <c r="G467" s="13">
        <f>중기단가목록!F11</f>
        <v>6384</v>
      </c>
      <c r="H467" s="14">
        <f>TRUNC(G467*D467,1)</f>
        <v>63.8</v>
      </c>
      <c r="I467" s="13">
        <f>중기단가목록!G11</f>
        <v>68</v>
      </c>
      <c r="J467" s="14">
        <f>TRUNC(I467*D467,1)</f>
        <v>0.6</v>
      </c>
      <c r="K467" s="13">
        <f t="shared" si="69"/>
        <v>6624</v>
      </c>
      <c r="L467" s="14">
        <f t="shared" si="69"/>
        <v>66.099999999999994</v>
      </c>
      <c r="M467" s="8" t="s">
        <v>1653</v>
      </c>
      <c r="N467" s="2" t="s">
        <v>648</v>
      </c>
      <c r="O467" s="2" t="s">
        <v>1654</v>
      </c>
      <c r="P467" s="2" t="s">
        <v>65</v>
      </c>
      <c r="Q467" s="2" t="s">
        <v>64</v>
      </c>
      <c r="R467" s="2" t="s">
        <v>65</v>
      </c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2" t="s">
        <v>52</v>
      </c>
      <c r="AW467" s="2" t="s">
        <v>1655</v>
      </c>
      <c r="AX467" s="2" t="s">
        <v>52</v>
      </c>
      <c r="AY467" s="2" t="s">
        <v>52</v>
      </c>
    </row>
    <row r="468" spans="1:51" ht="30" customHeight="1" x14ac:dyDescent="0.3">
      <c r="A468" s="8" t="s">
        <v>904</v>
      </c>
      <c r="B468" s="8" t="s">
        <v>52</v>
      </c>
      <c r="C468" s="8" t="s">
        <v>52</v>
      </c>
      <c r="D468" s="9"/>
      <c r="E468" s="13"/>
      <c r="F468" s="14">
        <f>TRUNC(SUMIF(N463:N467, N462, F463:F467),0)</f>
        <v>21526</v>
      </c>
      <c r="G468" s="13"/>
      <c r="H468" s="14">
        <f>TRUNC(SUMIF(N463:N467, N462, H463:H467),0)</f>
        <v>5923</v>
      </c>
      <c r="I468" s="13"/>
      <c r="J468" s="14">
        <f>TRUNC(SUMIF(N463:N467, N462, J463:J467),0)</f>
        <v>651</v>
      </c>
      <c r="K468" s="13"/>
      <c r="L468" s="14">
        <f>F468+H468+J468</f>
        <v>28100</v>
      </c>
      <c r="M468" s="8" t="s">
        <v>52</v>
      </c>
      <c r="N468" s="2" t="s">
        <v>99</v>
      </c>
      <c r="O468" s="2" t="s">
        <v>99</v>
      </c>
      <c r="P468" s="2" t="s">
        <v>52</v>
      </c>
      <c r="Q468" s="2" t="s">
        <v>52</v>
      </c>
      <c r="R468" s="2" t="s">
        <v>52</v>
      </c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2" t="s">
        <v>52</v>
      </c>
      <c r="AW468" s="2" t="s">
        <v>52</v>
      </c>
      <c r="AX468" s="2" t="s">
        <v>52</v>
      </c>
      <c r="AY468" s="2" t="s">
        <v>52</v>
      </c>
    </row>
    <row r="469" spans="1:51" ht="30" customHeight="1" x14ac:dyDescent="0.3">
      <c r="A469" s="9"/>
      <c r="B469" s="9"/>
      <c r="C469" s="9"/>
      <c r="D469" s="9"/>
      <c r="E469" s="13"/>
      <c r="F469" s="14"/>
      <c r="G469" s="13"/>
      <c r="H469" s="14"/>
      <c r="I469" s="13"/>
      <c r="J469" s="14"/>
      <c r="K469" s="13"/>
      <c r="L469" s="14"/>
      <c r="M469" s="9"/>
    </row>
    <row r="470" spans="1:51" ht="30" customHeight="1" x14ac:dyDescent="0.3">
      <c r="A470" s="36" t="s">
        <v>1656</v>
      </c>
      <c r="B470" s="36"/>
      <c r="C470" s="36"/>
      <c r="D470" s="36"/>
      <c r="E470" s="37"/>
      <c r="F470" s="38"/>
      <c r="G470" s="37"/>
      <c r="H470" s="38"/>
      <c r="I470" s="37"/>
      <c r="J470" s="38"/>
      <c r="K470" s="37"/>
      <c r="L470" s="38"/>
      <c r="M470" s="36"/>
      <c r="N470" s="1" t="s">
        <v>653</v>
      </c>
    </row>
    <row r="471" spans="1:51" ht="30" customHeight="1" x14ac:dyDescent="0.3">
      <c r="A471" s="8" t="s">
        <v>650</v>
      </c>
      <c r="B471" s="8" t="s">
        <v>651</v>
      </c>
      <c r="C471" s="8" t="s">
        <v>196</v>
      </c>
      <c r="D471" s="9">
        <v>1.05</v>
      </c>
      <c r="E471" s="13">
        <f>단가대비표!O77</f>
        <v>15600</v>
      </c>
      <c r="F471" s="14">
        <f>TRUNC(E471*D471,1)</f>
        <v>16380</v>
      </c>
      <c r="G471" s="13">
        <f>단가대비표!P77</f>
        <v>0</v>
      </c>
      <c r="H471" s="14">
        <f>TRUNC(G471*D471,1)</f>
        <v>0</v>
      </c>
      <c r="I471" s="13">
        <f>단가대비표!V77</f>
        <v>0</v>
      </c>
      <c r="J471" s="14">
        <f>TRUNC(I471*D471,1)</f>
        <v>0</v>
      </c>
      <c r="K471" s="13">
        <f t="shared" ref="K471:L473" si="70">TRUNC(E471+G471+I471,1)</f>
        <v>15600</v>
      </c>
      <c r="L471" s="14">
        <f t="shared" si="70"/>
        <v>16380</v>
      </c>
      <c r="M471" s="8" t="s">
        <v>52</v>
      </c>
      <c r="N471" s="2" t="s">
        <v>653</v>
      </c>
      <c r="O471" s="2" t="s">
        <v>1657</v>
      </c>
      <c r="P471" s="2" t="s">
        <v>65</v>
      </c>
      <c r="Q471" s="2" t="s">
        <v>65</v>
      </c>
      <c r="R471" s="2" t="s">
        <v>64</v>
      </c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2" t="s">
        <v>52</v>
      </c>
      <c r="AW471" s="2" t="s">
        <v>1658</v>
      </c>
      <c r="AX471" s="2" t="s">
        <v>52</v>
      </c>
      <c r="AY471" s="2" t="s">
        <v>52</v>
      </c>
    </row>
    <row r="472" spans="1:51" ht="30" customHeight="1" x14ac:dyDescent="0.3">
      <c r="A472" s="8" t="s">
        <v>650</v>
      </c>
      <c r="B472" s="8" t="s">
        <v>1659</v>
      </c>
      <c r="C472" s="8" t="s">
        <v>196</v>
      </c>
      <c r="D472" s="9">
        <v>1</v>
      </c>
      <c r="E472" s="13">
        <f>중기단가목록!E12</f>
        <v>480</v>
      </c>
      <c r="F472" s="14">
        <f>TRUNC(E472*D472,1)</f>
        <v>480</v>
      </c>
      <c r="G472" s="13">
        <f>중기단가목록!F12</f>
        <v>7747</v>
      </c>
      <c r="H472" s="14">
        <f>TRUNC(G472*D472,1)</f>
        <v>7747</v>
      </c>
      <c r="I472" s="13">
        <f>중기단가목록!G12</f>
        <v>606</v>
      </c>
      <c r="J472" s="14">
        <f>TRUNC(I472*D472,1)</f>
        <v>606</v>
      </c>
      <c r="K472" s="13">
        <f t="shared" si="70"/>
        <v>8833</v>
      </c>
      <c r="L472" s="14">
        <f t="shared" si="70"/>
        <v>8833</v>
      </c>
      <c r="M472" s="8" t="s">
        <v>1660</v>
      </c>
      <c r="N472" s="2" t="s">
        <v>653</v>
      </c>
      <c r="O472" s="2" t="s">
        <v>1661</v>
      </c>
      <c r="P472" s="2" t="s">
        <v>65</v>
      </c>
      <c r="Q472" s="2" t="s">
        <v>64</v>
      </c>
      <c r="R472" s="2" t="s">
        <v>65</v>
      </c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2" t="s">
        <v>52</v>
      </c>
      <c r="AW472" s="2" t="s">
        <v>1662</v>
      </c>
      <c r="AX472" s="2" t="s">
        <v>52</v>
      </c>
      <c r="AY472" s="2" t="s">
        <v>52</v>
      </c>
    </row>
    <row r="473" spans="1:51" ht="30" customHeight="1" x14ac:dyDescent="0.3">
      <c r="A473" s="8" t="s">
        <v>1045</v>
      </c>
      <c r="B473" s="8" t="s">
        <v>1046</v>
      </c>
      <c r="C473" s="8" t="s">
        <v>104</v>
      </c>
      <c r="D473" s="9">
        <v>7.4999999999999997E-2</v>
      </c>
      <c r="E473" s="13">
        <f>일위대가목록!E120</f>
        <v>90940</v>
      </c>
      <c r="F473" s="14">
        <f>TRUNC(E473*D473,1)</f>
        <v>6820.5</v>
      </c>
      <c r="G473" s="13">
        <f>일위대가목록!F120</f>
        <v>93123</v>
      </c>
      <c r="H473" s="14">
        <f>TRUNC(G473*D473,1)</f>
        <v>6984.2</v>
      </c>
      <c r="I473" s="13">
        <f>일위대가목록!G120</f>
        <v>0</v>
      </c>
      <c r="J473" s="14">
        <f>TRUNC(I473*D473,1)</f>
        <v>0</v>
      </c>
      <c r="K473" s="13">
        <f t="shared" si="70"/>
        <v>184063</v>
      </c>
      <c r="L473" s="14">
        <f t="shared" si="70"/>
        <v>13804.7</v>
      </c>
      <c r="M473" s="8" t="s">
        <v>1047</v>
      </c>
      <c r="N473" s="2" t="s">
        <v>653</v>
      </c>
      <c r="O473" s="2" t="s">
        <v>1048</v>
      </c>
      <c r="P473" s="2" t="s">
        <v>64</v>
      </c>
      <c r="Q473" s="2" t="s">
        <v>65</v>
      </c>
      <c r="R473" s="2" t="s">
        <v>65</v>
      </c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2" t="s">
        <v>52</v>
      </c>
      <c r="AW473" s="2" t="s">
        <v>1663</v>
      </c>
      <c r="AX473" s="2" t="s">
        <v>52</v>
      </c>
      <c r="AY473" s="2" t="s">
        <v>52</v>
      </c>
    </row>
    <row r="474" spans="1:51" ht="30" customHeight="1" x14ac:dyDescent="0.3">
      <c r="A474" s="8" t="s">
        <v>904</v>
      </c>
      <c r="B474" s="8" t="s">
        <v>52</v>
      </c>
      <c r="C474" s="8" t="s">
        <v>52</v>
      </c>
      <c r="D474" s="9"/>
      <c r="E474" s="13"/>
      <c r="F474" s="14">
        <f>TRUNC(SUMIF(N471:N473, N470, F471:F473),0)</f>
        <v>23680</v>
      </c>
      <c r="G474" s="13"/>
      <c r="H474" s="14">
        <f>TRUNC(SUMIF(N471:N473, N470, H471:H473),0)</f>
        <v>14731</v>
      </c>
      <c r="I474" s="13"/>
      <c r="J474" s="14">
        <f>TRUNC(SUMIF(N471:N473, N470, J471:J473),0)</f>
        <v>606</v>
      </c>
      <c r="K474" s="13"/>
      <c r="L474" s="14">
        <f>F474+H474+J474</f>
        <v>39017</v>
      </c>
      <c r="M474" s="8" t="s">
        <v>52</v>
      </c>
      <c r="N474" s="2" t="s">
        <v>99</v>
      </c>
      <c r="O474" s="2" t="s">
        <v>99</v>
      </c>
      <c r="P474" s="2" t="s">
        <v>52</v>
      </c>
      <c r="Q474" s="2" t="s">
        <v>52</v>
      </c>
      <c r="R474" s="2" t="s">
        <v>52</v>
      </c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2" t="s">
        <v>52</v>
      </c>
      <c r="AW474" s="2" t="s">
        <v>52</v>
      </c>
      <c r="AX474" s="2" t="s">
        <v>52</v>
      </c>
      <c r="AY474" s="2" t="s">
        <v>52</v>
      </c>
    </row>
    <row r="475" spans="1:51" ht="30" customHeight="1" x14ac:dyDescent="0.3">
      <c r="A475" s="9"/>
      <c r="B475" s="9"/>
      <c r="C475" s="9"/>
      <c r="D475" s="9"/>
      <c r="E475" s="13"/>
      <c r="F475" s="14"/>
      <c r="G475" s="13"/>
      <c r="H475" s="14"/>
      <c r="I475" s="13"/>
      <c r="J475" s="14"/>
      <c r="K475" s="13"/>
      <c r="L475" s="14"/>
      <c r="M475" s="9"/>
    </row>
    <row r="476" spans="1:51" ht="30" customHeight="1" x14ac:dyDescent="0.3">
      <c r="A476" s="36" t="s">
        <v>1664</v>
      </c>
      <c r="B476" s="36"/>
      <c r="C476" s="36"/>
      <c r="D476" s="36"/>
      <c r="E476" s="37"/>
      <c r="F476" s="38"/>
      <c r="G476" s="37"/>
      <c r="H476" s="38"/>
      <c r="I476" s="37"/>
      <c r="J476" s="38"/>
      <c r="K476" s="37"/>
      <c r="L476" s="38"/>
      <c r="M476" s="36"/>
      <c r="N476" s="1" t="s">
        <v>657</v>
      </c>
    </row>
    <row r="477" spans="1:51" ht="30" customHeight="1" x14ac:dyDescent="0.3">
      <c r="A477" s="8" t="s">
        <v>650</v>
      </c>
      <c r="B477" s="8" t="s">
        <v>1659</v>
      </c>
      <c r="C477" s="8" t="s">
        <v>196</v>
      </c>
      <c r="D477" s="9">
        <v>1</v>
      </c>
      <c r="E477" s="13">
        <f>중기단가목록!E12</f>
        <v>480</v>
      </c>
      <c r="F477" s="14">
        <f>TRUNC(E477*D477,1)</f>
        <v>480</v>
      </c>
      <c r="G477" s="13">
        <f>중기단가목록!F12</f>
        <v>7747</v>
      </c>
      <c r="H477" s="14">
        <f>TRUNC(G477*D477,1)</f>
        <v>7747</v>
      </c>
      <c r="I477" s="13">
        <f>중기단가목록!G12</f>
        <v>606</v>
      </c>
      <c r="J477" s="14">
        <f>TRUNC(I477*D477,1)</f>
        <v>606</v>
      </c>
      <c r="K477" s="13">
        <f>TRUNC(E477+G477+I477,1)</f>
        <v>8833</v>
      </c>
      <c r="L477" s="14">
        <f>TRUNC(F477+H477+J477,1)</f>
        <v>8833</v>
      </c>
      <c r="M477" s="8" t="s">
        <v>1660</v>
      </c>
      <c r="N477" s="2" t="s">
        <v>657</v>
      </c>
      <c r="O477" s="2" t="s">
        <v>1661</v>
      </c>
      <c r="P477" s="2" t="s">
        <v>65</v>
      </c>
      <c r="Q477" s="2" t="s">
        <v>64</v>
      </c>
      <c r="R477" s="2" t="s">
        <v>65</v>
      </c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2" t="s">
        <v>52</v>
      </c>
      <c r="AW477" s="2" t="s">
        <v>1665</v>
      </c>
      <c r="AX477" s="2" t="s">
        <v>52</v>
      </c>
      <c r="AY477" s="2" t="s">
        <v>52</v>
      </c>
    </row>
    <row r="478" spans="1:51" ht="30" customHeight="1" x14ac:dyDescent="0.3">
      <c r="A478" s="8" t="s">
        <v>1045</v>
      </c>
      <c r="B478" s="8" t="s">
        <v>1046</v>
      </c>
      <c r="C478" s="8" t="s">
        <v>104</v>
      </c>
      <c r="D478" s="9">
        <v>7.4999999999999997E-2</v>
      </c>
      <c r="E478" s="13">
        <f>일위대가목록!E120</f>
        <v>90940</v>
      </c>
      <c r="F478" s="14">
        <f>TRUNC(E478*D478,1)</f>
        <v>6820.5</v>
      </c>
      <c r="G478" s="13">
        <f>일위대가목록!F120</f>
        <v>93123</v>
      </c>
      <c r="H478" s="14">
        <f>TRUNC(G478*D478,1)</f>
        <v>6984.2</v>
      </c>
      <c r="I478" s="13">
        <f>일위대가목록!G120</f>
        <v>0</v>
      </c>
      <c r="J478" s="14">
        <f>TRUNC(I478*D478,1)</f>
        <v>0</v>
      </c>
      <c r="K478" s="13">
        <f>TRUNC(E478+G478+I478,1)</f>
        <v>184063</v>
      </c>
      <c r="L478" s="14">
        <f>TRUNC(F478+H478+J478,1)</f>
        <v>13804.7</v>
      </c>
      <c r="M478" s="8" t="s">
        <v>1047</v>
      </c>
      <c r="N478" s="2" t="s">
        <v>657</v>
      </c>
      <c r="O478" s="2" t="s">
        <v>1048</v>
      </c>
      <c r="P478" s="2" t="s">
        <v>64</v>
      </c>
      <c r="Q478" s="2" t="s">
        <v>65</v>
      </c>
      <c r="R478" s="2" t="s">
        <v>65</v>
      </c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2" t="s">
        <v>52</v>
      </c>
      <c r="AW478" s="2" t="s">
        <v>1666</v>
      </c>
      <c r="AX478" s="2" t="s">
        <v>52</v>
      </c>
      <c r="AY478" s="2" t="s">
        <v>52</v>
      </c>
    </row>
    <row r="479" spans="1:51" ht="30" customHeight="1" x14ac:dyDescent="0.3">
      <c r="A479" s="8" t="s">
        <v>904</v>
      </c>
      <c r="B479" s="8" t="s">
        <v>52</v>
      </c>
      <c r="C479" s="8" t="s">
        <v>52</v>
      </c>
      <c r="D479" s="9"/>
      <c r="E479" s="13"/>
      <c r="F479" s="14">
        <f>TRUNC(SUMIF(N477:N478, N476, F477:F478),0)</f>
        <v>7300</v>
      </c>
      <c r="G479" s="13"/>
      <c r="H479" s="14">
        <f>TRUNC(SUMIF(N477:N478, N476, H477:H478),0)</f>
        <v>14731</v>
      </c>
      <c r="I479" s="13"/>
      <c r="J479" s="14">
        <f>TRUNC(SUMIF(N477:N478, N476, J477:J478),0)</f>
        <v>606</v>
      </c>
      <c r="K479" s="13"/>
      <c r="L479" s="14">
        <f>F479+H479+J479</f>
        <v>22637</v>
      </c>
      <c r="M479" s="8" t="s">
        <v>52</v>
      </c>
      <c r="N479" s="2" t="s">
        <v>99</v>
      </c>
      <c r="O479" s="2" t="s">
        <v>99</v>
      </c>
      <c r="P479" s="2" t="s">
        <v>52</v>
      </c>
      <c r="Q479" s="2" t="s">
        <v>52</v>
      </c>
      <c r="R479" s="2" t="s">
        <v>52</v>
      </c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2" t="s">
        <v>52</v>
      </c>
      <c r="AW479" s="2" t="s">
        <v>52</v>
      </c>
      <c r="AX479" s="2" t="s">
        <v>52</v>
      </c>
      <c r="AY479" s="2" t="s">
        <v>52</v>
      </c>
    </row>
    <row r="480" spans="1:51" ht="30" customHeight="1" x14ac:dyDescent="0.3">
      <c r="A480" s="9"/>
      <c r="B480" s="9"/>
      <c r="C480" s="9"/>
      <c r="D480" s="9"/>
      <c r="E480" s="13"/>
      <c r="F480" s="14"/>
      <c r="G480" s="13"/>
      <c r="H480" s="14"/>
      <c r="I480" s="13"/>
      <c r="J480" s="14"/>
      <c r="K480" s="13"/>
      <c r="L480" s="14"/>
      <c r="M480" s="9"/>
    </row>
    <row r="481" spans="1:51" ht="30" customHeight="1" x14ac:dyDescent="0.3">
      <c r="A481" s="36" t="s">
        <v>1667</v>
      </c>
      <c r="B481" s="36"/>
      <c r="C481" s="36"/>
      <c r="D481" s="36"/>
      <c r="E481" s="37"/>
      <c r="F481" s="38"/>
      <c r="G481" s="37"/>
      <c r="H481" s="38"/>
      <c r="I481" s="37"/>
      <c r="J481" s="38"/>
      <c r="K481" s="37"/>
      <c r="L481" s="38"/>
      <c r="M481" s="36"/>
      <c r="N481" s="1" t="s">
        <v>662</v>
      </c>
    </row>
    <row r="482" spans="1:51" ht="30" customHeight="1" x14ac:dyDescent="0.3">
      <c r="A482" s="8" t="s">
        <v>1332</v>
      </c>
      <c r="B482" s="8" t="s">
        <v>950</v>
      </c>
      <c r="C482" s="8" t="s">
        <v>104</v>
      </c>
      <c r="D482" s="9">
        <v>4.3999999999999997E-2</v>
      </c>
      <c r="E482" s="13">
        <f>단가대비표!O31</f>
        <v>40000</v>
      </c>
      <c r="F482" s="14">
        <f>TRUNC(E482*D482,1)</f>
        <v>1760</v>
      </c>
      <c r="G482" s="13">
        <f>단가대비표!P31</f>
        <v>0</v>
      </c>
      <c r="H482" s="14">
        <f>TRUNC(G482*D482,1)</f>
        <v>0</v>
      </c>
      <c r="I482" s="13">
        <f>단가대비표!V31</f>
        <v>0</v>
      </c>
      <c r="J482" s="14">
        <f>TRUNC(I482*D482,1)</f>
        <v>0</v>
      </c>
      <c r="K482" s="13">
        <f t="shared" ref="K482:L484" si="71">TRUNC(E482+G482+I482,1)</f>
        <v>40000</v>
      </c>
      <c r="L482" s="14">
        <f t="shared" si="71"/>
        <v>1760</v>
      </c>
      <c r="M482" s="8" t="s">
        <v>52</v>
      </c>
      <c r="N482" s="2" t="s">
        <v>662</v>
      </c>
      <c r="O482" s="2" t="s">
        <v>1333</v>
      </c>
      <c r="P482" s="2" t="s">
        <v>65</v>
      </c>
      <c r="Q482" s="2" t="s">
        <v>65</v>
      </c>
      <c r="R482" s="2" t="s">
        <v>64</v>
      </c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2" t="s">
        <v>52</v>
      </c>
      <c r="AW482" s="2" t="s">
        <v>1668</v>
      </c>
      <c r="AX482" s="2" t="s">
        <v>52</v>
      </c>
      <c r="AY482" s="2" t="s">
        <v>52</v>
      </c>
    </row>
    <row r="483" spans="1:51" ht="30" customHeight="1" x14ac:dyDescent="0.3">
      <c r="A483" s="8" t="s">
        <v>1669</v>
      </c>
      <c r="B483" s="8" t="s">
        <v>1670</v>
      </c>
      <c r="C483" s="8" t="s">
        <v>1642</v>
      </c>
      <c r="D483" s="9">
        <v>0.01</v>
      </c>
      <c r="E483" s="13">
        <f>중기단가목록!E13</f>
        <v>56440</v>
      </c>
      <c r="F483" s="14">
        <f>TRUNC(E483*D483,1)</f>
        <v>564.4</v>
      </c>
      <c r="G483" s="13">
        <f>중기단가목록!F13</f>
        <v>406519</v>
      </c>
      <c r="H483" s="14">
        <f>TRUNC(G483*D483,1)</f>
        <v>4065.1</v>
      </c>
      <c r="I483" s="13">
        <f>중기단가목록!G13</f>
        <v>45911</v>
      </c>
      <c r="J483" s="14">
        <f>TRUNC(I483*D483,1)</f>
        <v>459.1</v>
      </c>
      <c r="K483" s="13">
        <f t="shared" si="71"/>
        <v>508870</v>
      </c>
      <c r="L483" s="14">
        <f t="shared" si="71"/>
        <v>5088.6000000000004</v>
      </c>
      <c r="M483" s="8" t="s">
        <v>1671</v>
      </c>
      <c r="N483" s="2" t="s">
        <v>662</v>
      </c>
      <c r="O483" s="2" t="s">
        <v>1672</v>
      </c>
      <c r="P483" s="2" t="s">
        <v>65</v>
      </c>
      <c r="Q483" s="2" t="s">
        <v>64</v>
      </c>
      <c r="R483" s="2" t="s">
        <v>65</v>
      </c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2" t="s">
        <v>52</v>
      </c>
      <c r="AW483" s="2" t="s">
        <v>1673</v>
      </c>
      <c r="AX483" s="2" t="s">
        <v>52</v>
      </c>
      <c r="AY483" s="2" t="s">
        <v>52</v>
      </c>
    </row>
    <row r="484" spans="1:51" ht="30" customHeight="1" x14ac:dyDescent="0.3">
      <c r="A484" s="8" t="s">
        <v>102</v>
      </c>
      <c r="B484" s="8" t="s">
        <v>103</v>
      </c>
      <c r="C484" s="8" t="s">
        <v>104</v>
      </c>
      <c r="D484" s="9">
        <v>0.15</v>
      </c>
      <c r="E484" s="13">
        <f>일위대가목록!E11</f>
        <v>32278</v>
      </c>
      <c r="F484" s="14">
        <f>TRUNC(E484*D484,1)</f>
        <v>4841.7</v>
      </c>
      <c r="G484" s="13">
        <f>일위대가목록!F11</f>
        <v>5558</v>
      </c>
      <c r="H484" s="14">
        <f>TRUNC(G484*D484,1)</f>
        <v>833.7</v>
      </c>
      <c r="I484" s="13">
        <f>일위대가목록!G11</f>
        <v>1671</v>
      </c>
      <c r="J484" s="14">
        <f>TRUNC(I484*D484,1)</f>
        <v>250.6</v>
      </c>
      <c r="K484" s="13">
        <f t="shared" si="71"/>
        <v>39507</v>
      </c>
      <c r="L484" s="14">
        <f t="shared" si="71"/>
        <v>5926</v>
      </c>
      <c r="M484" s="8" t="s">
        <v>105</v>
      </c>
      <c r="N484" s="2" t="s">
        <v>662</v>
      </c>
      <c r="O484" s="2" t="s">
        <v>106</v>
      </c>
      <c r="P484" s="2" t="s">
        <v>64</v>
      </c>
      <c r="Q484" s="2" t="s">
        <v>65</v>
      </c>
      <c r="R484" s="2" t="s">
        <v>65</v>
      </c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2" t="s">
        <v>52</v>
      </c>
      <c r="AW484" s="2" t="s">
        <v>1674</v>
      </c>
      <c r="AX484" s="2" t="s">
        <v>52</v>
      </c>
      <c r="AY484" s="2" t="s">
        <v>52</v>
      </c>
    </row>
    <row r="485" spans="1:51" ht="30" customHeight="1" x14ac:dyDescent="0.3">
      <c r="A485" s="8" t="s">
        <v>904</v>
      </c>
      <c r="B485" s="8" t="s">
        <v>52</v>
      </c>
      <c r="C485" s="8" t="s">
        <v>52</v>
      </c>
      <c r="D485" s="9"/>
      <c r="E485" s="13"/>
      <c r="F485" s="14">
        <f>TRUNC(SUMIF(N482:N484, N481, F482:F484),0)</f>
        <v>7166</v>
      </c>
      <c r="G485" s="13"/>
      <c r="H485" s="14">
        <f>TRUNC(SUMIF(N482:N484, N481, H482:H484),0)</f>
        <v>4898</v>
      </c>
      <c r="I485" s="13"/>
      <c r="J485" s="14">
        <f>TRUNC(SUMIF(N482:N484, N481, J482:J484),0)</f>
        <v>709</v>
      </c>
      <c r="K485" s="13"/>
      <c r="L485" s="14">
        <f>F485+H485+J485</f>
        <v>12773</v>
      </c>
      <c r="M485" s="8" t="s">
        <v>52</v>
      </c>
      <c r="N485" s="2" t="s">
        <v>99</v>
      </c>
      <c r="O485" s="2" t="s">
        <v>99</v>
      </c>
      <c r="P485" s="2" t="s">
        <v>52</v>
      </c>
      <c r="Q485" s="2" t="s">
        <v>52</v>
      </c>
      <c r="R485" s="2" t="s">
        <v>52</v>
      </c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2" t="s">
        <v>52</v>
      </c>
      <c r="AW485" s="2" t="s">
        <v>52</v>
      </c>
      <c r="AX485" s="2" t="s">
        <v>52</v>
      </c>
      <c r="AY485" s="2" t="s">
        <v>52</v>
      </c>
    </row>
    <row r="486" spans="1:51" ht="30" customHeight="1" x14ac:dyDescent="0.3">
      <c r="A486" s="9"/>
      <c r="B486" s="9"/>
      <c r="C486" s="9"/>
      <c r="D486" s="9"/>
      <c r="E486" s="13"/>
      <c r="F486" s="14"/>
      <c r="G486" s="13"/>
      <c r="H486" s="14"/>
      <c r="I486" s="13"/>
      <c r="J486" s="14"/>
      <c r="K486" s="13"/>
      <c r="L486" s="14"/>
      <c r="M486" s="9"/>
    </row>
    <row r="487" spans="1:51" ht="30" customHeight="1" x14ac:dyDescent="0.3">
      <c r="A487" s="36" t="s">
        <v>1675</v>
      </c>
      <c r="B487" s="36"/>
      <c r="C487" s="36"/>
      <c r="D487" s="36"/>
      <c r="E487" s="37"/>
      <c r="F487" s="38"/>
      <c r="G487" s="37"/>
      <c r="H487" s="38"/>
      <c r="I487" s="37"/>
      <c r="J487" s="38"/>
      <c r="K487" s="37"/>
      <c r="L487" s="38"/>
      <c r="M487" s="36"/>
      <c r="N487" s="1" t="s">
        <v>667</v>
      </c>
    </row>
    <row r="488" spans="1:51" ht="30" customHeight="1" x14ac:dyDescent="0.3">
      <c r="A488" s="8" t="s">
        <v>1676</v>
      </c>
      <c r="B488" s="8" t="s">
        <v>1677</v>
      </c>
      <c r="C488" s="8" t="s">
        <v>80</v>
      </c>
      <c r="D488" s="9">
        <v>1.08</v>
      </c>
      <c r="E488" s="13">
        <f>단가대비표!O78</f>
        <v>45850</v>
      </c>
      <c r="F488" s="14">
        <f>TRUNC(E488*D488,1)</f>
        <v>49518</v>
      </c>
      <c r="G488" s="13">
        <f>단가대비표!P78</f>
        <v>0</v>
      </c>
      <c r="H488" s="14">
        <f>TRUNC(G488*D488,1)</f>
        <v>0</v>
      </c>
      <c r="I488" s="13">
        <f>단가대비표!V78</f>
        <v>0</v>
      </c>
      <c r="J488" s="14">
        <f>TRUNC(I488*D488,1)</f>
        <v>0</v>
      </c>
      <c r="K488" s="13">
        <f t="shared" ref="K488:L490" si="72">TRUNC(E488+G488+I488,1)</f>
        <v>45850</v>
      </c>
      <c r="L488" s="14">
        <f t="shared" si="72"/>
        <v>49518</v>
      </c>
      <c r="M488" s="8" t="s">
        <v>52</v>
      </c>
      <c r="N488" s="2" t="s">
        <v>667</v>
      </c>
      <c r="O488" s="2" t="s">
        <v>1678</v>
      </c>
      <c r="P488" s="2" t="s">
        <v>65</v>
      </c>
      <c r="Q488" s="2" t="s">
        <v>65</v>
      </c>
      <c r="R488" s="2" t="s">
        <v>64</v>
      </c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2" t="s">
        <v>52</v>
      </c>
      <c r="AW488" s="2" t="s">
        <v>1679</v>
      </c>
      <c r="AX488" s="2" t="s">
        <v>52</v>
      </c>
      <c r="AY488" s="2" t="s">
        <v>52</v>
      </c>
    </row>
    <row r="489" spans="1:51" ht="30" customHeight="1" x14ac:dyDescent="0.3">
      <c r="A489" s="8" t="s">
        <v>125</v>
      </c>
      <c r="B489" s="8" t="s">
        <v>126</v>
      </c>
      <c r="C489" s="8" t="s">
        <v>104</v>
      </c>
      <c r="D489" s="9">
        <v>7.0000000000000007E-2</v>
      </c>
      <c r="E489" s="13">
        <f>단가대비표!O45</f>
        <v>65820</v>
      </c>
      <c r="F489" s="14">
        <f>TRUNC(E489*D489,1)</f>
        <v>4607.3999999999996</v>
      </c>
      <c r="G489" s="13">
        <f>단가대비표!P45</f>
        <v>0</v>
      </c>
      <c r="H489" s="14">
        <f>TRUNC(G489*D489,1)</f>
        <v>0</v>
      </c>
      <c r="I489" s="13">
        <f>단가대비표!V45</f>
        <v>0</v>
      </c>
      <c r="J489" s="14">
        <f>TRUNC(I489*D489,1)</f>
        <v>0</v>
      </c>
      <c r="K489" s="13">
        <f t="shared" si="72"/>
        <v>65820</v>
      </c>
      <c r="L489" s="14">
        <f t="shared" si="72"/>
        <v>4607.3999999999996</v>
      </c>
      <c r="M489" s="8" t="s">
        <v>52</v>
      </c>
      <c r="N489" s="2" t="s">
        <v>667</v>
      </c>
      <c r="O489" s="2" t="s">
        <v>127</v>
      </c>
      <c r="P489" s="2" t="s">
        <v>65</v>
      </c>
      <c r="Q489" s="2" t="s">
        <v>65</v>
      </c>
      <c r="R489" s="2" t="s">
        <v>64</v>
      </c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2" t="s">
        <v>52</v>
      </c>
      <c r="AW489" s="2" t="s">
        <v>1680</v>
      </c>
      <c r="AX489" s="2" t="s">
        <v>52</v>
      </c>
      <c r="AY489" s="2" t="s">
        <v>52</v>
      </c>
    </row>
    <row r="490" spans="1:51" ht="30" customHeight="1" x14ac:dyDescent="0.3">
      <c r="A490" s="8" t="s">
        <v>102</v>
      </c>
      <c r="B490" s="8" t="s">
        <v>103</v>
      </c>
      <c r="C490" s="8" t="s">
        <v>104</v>
      </c>
      <c r="D490" s="9">
        <v>0.15</v>
      </c>
      <c r="E490" s="13">
        <f>일위대가목록!E11</f>
        <v>32278</v>
      </c>
      <c r="F490" s="14">
        <f>TRUNC(E490*D490,1)</f>
        <v>4841.7</v>
      </c>
      <c r="G490" s="13">
        <f>일위대가목록!F11</f>
        <v>5558</v>
      </c>
      <c r="H490" s="14">
        <f>TRUNC(G490*D490,1)</f>
        <v>833.7</v>
      </c>
      <c r="I490" s="13">
        <f>일위대가목록!G11</f>
        <v>1671</v>
      </c>
      <c r="J490" s="14">
        <f>TRUNC(I490*D490,1)</f>
        <v>250.6</v>
      </c>
      <c r="K490" s="13">
        <f t="shared" si="72"/>
        <v>39507</v>
      </c>
      <c r="L490" s="14">
        <f t="shared" si="72"/>
        <v>5926</v>
      </c>
      <c r="M490" s="8" t="s">
        <v>105</v>
      </c>
      <c r="N490" s="2" t="s">
        <v>667</v>
      </c>
      <c r="O490" s="2" t="s">
        <v>106</v>
      </c>
      <c r="P490" s="2" t="s">
        <v>64</v>
      </c>
      <c r="Q490" s="2" t="s">
        <v>65</v>
      </c>
      <c r="R490" s="2" t="s">
        <v>65</v>
      </c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2" t="s">
        <v>52</v>
      </c>
      <c r="AW490" s="2" t="s">
        <v>1681</v>
      </c>
      <c r="AX490" s="2" t="s">
        <v>52</v>
      </c>
      <c r="AY490" s="2" t="s">
        <v>52</v>
      </c>
    </row>
    <row r="491" spans="1:51" ht="30" customHeight="1" x14ac:dyDescent="0.3">
      <c r="A491" s="8" t="s">
        <v>904</v>
      </c>
      <c r="B491" s="8" t="s">
        <v>52</v>
      </c>
      <c r="C491" s="8" t="s">
        <v>52</v>
      </c>
      <c r="D491" s="9"/>
      <c r="E491" s="13"/>
      <c r="F491" s="14">
        <f>TRUNC(SUMIF(N488:N490, N487, F488:F490),0)</f>
        <v>58967</v>
      </c>
      <c r="G491" s="13"/>
      <c r="H491" s="14">
        <f>TRUNC(SUMIF(N488:N490, N487, H488:H490),0)</f>
        <v>833</v>
      </c>
      <c r="I491" s="13"/>
      <c r="J491" s="14">
        <f>TRUNC(SUMIF(N488:N490, N487, J488:J490),0)</f>
        <v>250</v>
      </c>
      <c r="K491" s="13"/>
      <c r="L491" s="14">
        <f>F491+H491+J491</f>
        <v>60050</v>
      </c>
      <c r="M491" s="8" t="s">
        <v>52</v>
      </c>
      <c r="N491" s="2" t="s">
        <v>99</v>
      </c>
      <c r="O491" s="2" t="s">
        <v>99</v>
      </c>
      <c r="P491" s="2" t="s">
        <v>52</v>
      </c>
      <c r="Q491" s="2" t="s">
        <v>52</v>
      </c>
      <c r="R491" s="2" t="s">
        <v>52</v>
      </c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2" t="s">
        <v>52</v>
      </c>
      <c r="AW491" s="2" t="s">
        <v>52</v>
      </c>
      <c r="AX491" s="2" t="s">
        <v>52</v>
      </c>
      <c r="AY491" s="2" t="s">
        <v>52</v>
      </c>
    </row>
    <row r="492" spans="1:51" ht="30" customHeight="1" x14ac:dyDescent="0.3">
      <c r="A492" s="9"/>
      <c r="B492" s="9"/>
      <c r="C492" s="9"/>
      <c r="D492" s="9"/>
      <c r="E492" s="13"/>
      <c r="F492" s="14"/>
      <c r="G492" s="13"/>
      <c r="H492" s="14"/>
      <c r="I492" s="13"/>
      <c r="J492" s="14"/>
      <c r="K492" s="13"/>
      <c r="L492" s="14"/>
      <c r="M492" s="9"/>
    </row>
    <row r="493" spans="1:51" ht="30" customHeight="1" x14ac:dyDescent="0.3">
      <c r="A493" s="36" t="s">
        <v>1682</v>
      </c>
      <c r="B493" s="36"/>
      <c r="C493" s="36"/>
      <c r="D493" s="36"/>
      <c r="E493" s="37"/>
      <c r="F493" s="38"/>
      <c r="G493" s="37"/>
      <c r="H493" s="38"/>
      <c r="I493" s="37"/>
      <c r="J493" s="38"/>
      <c r="K493" s="37"/>
      <c r="L493" s="38"/>
      <c r="M493" s="36"/>
      <c r="N493" s="1" t="s">
        <v>675</v>
      </c>
    </row>
    <row r="494" spans="1:51" ht="30" customHeight="1" x14ac:dyDescent="0.3">
      <c r="A494" s="8" t="s">
        <v>1683</v>
      </c>
      <c r="B494" s="8" t="s">
        <v>1684</v>
      </c>
      <c r="C494" s="8" t="s">
        <v>673</v>
      </c>
      <c r="D494" s="9">
        <v>1</v>
      </c>
      <c r="E494" s="13">
        <f>일위대가목록!E191</f>
        <v>0</v>
      </c>
      <c r="F494" s="14">
        <f>TRUNC(E494*D494,1)</f>
        <v>0</v>
      </c>
      <c r="G494" s="13">
        <f>일위대가목록!F191</f>
        <v>26200</v>
      </c>
      <c r="H494" s="14">
        <f>TRUNC(G494*D494,1)</f>
        <v>26200</v>
      </c>
      <c r="I494" s="13">
        <f>일위대가목록!G191</f>
        <v>0</v>
      </c>
      <c r="J494" s="14">
        <f>TRUNC(I494*D494,1)</f>
        <v>0</v>
      </c>
      <c r="K494" s="13">
        <f>TRUNC(E494+G494+I494,1)</f>
        <v>26200</v>
      </c>
      <c r="L494" s="14">
        <f>TRUNC(F494+H494+J494,1)</f>
        <v>26200</v>
      </c>
      <c r="M494" s="8" t="s">
        <v>1685</v>
      </c>
      <c r="N494" s="2" t="s">
        <v>675</v>
      </c>
      <c r="O494" s="2" t="s">
        <v>1686</v>
      </c>
      <c r="P494" s="2" t="s">
        <v>64</v>
      </c>
      <c r="Q494" s="2" t="s">
        <v>65</v>
      </c>
      <c r="R494" s="2" t="s">
        <v>65</v>
      </c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2" t="s">
        <v>52</v>
      </c>
      <c r="AW494" s="2" t="s">
        <v>1687</v>
      </c>
      <c r="AX494" s="2" t="s">
        <v>52</v>
      </c>
      <c r="AY494" s="2" t="s">
        <v>52</v>
      </c>
    </row>
    <row r="495" spans="1:51" ht="30" customHeight="1" x14ac:dyDescent="0.3">
      <c r="A495" s="8" t="s">
        <v>1688</v>
      </c>
      <c r="B495" s="8" t="s">
        <v>1689</v>
      </c>
      <c r="C495" s="8" t="s">
        <v>673</v>
      </c>
      <c r="D495" s="9">
        <v>1</v>
      </c>
      <c r="E495" s="13">
        <f>단가대비표!O86</f>
        <v>450000</v>
      </c>
      <c r="F495" s="14">
        <f>TRUNC(E495*D495,1)</f>
        <v>450000</v>
      </c>
      <c r="G495" s="13">
        <f>단가대비표!P86</f>
        <v>0</v>
      </c>
      <c r="H495" s="14">
        <f>TRUNC(G495*D495,1)</f>
        <v>0</v>
      </c>
      <c r="I495" s="13">
        <f>단가대비표!V86</f>
        <v>0</v>
      </c>
      <c r="J495" s="14">
        <f>TRUNC(I495*D495,1)</f>
        <v>0</v>
      </c>
      <c r="K495" s="13">
        <f>TRUNC(E495+G495+I495,1)</f>
        <v>450000</v>
      </c>
      <c r="L495" s="14">
        <f>TRUNC(F495+H495+J495,1)</f>
        <v>450000</v>
      </c>
      <c r="M495" s="8" t="s">
        <v>52</v>
      </c>
      <c r="N495" s="2" t="s">
        <v>675</v>
      </c>
      <c r="O495" s="2" t="s">
        <v>1690</v>
      </c>
      <c r="P495" s="2" t="s">
        <v>65</v>
      </c>
      <c r="Q495" s="2" t="s">
        <v>65</v>
      </c>
      <c r="R495" s="2" t="s">
        <v>64</v>
      </c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2" t="s">
        <v>52</v>
      </c>
      <c r="AW495" s="2" t="s">
        <v>1691</v>
      </c>
      <c r="AX495" s="2" t="s">
        <v>52</v>
      </c>
      <c r="AY495" s="2" t="s">
        <v>52</v>
      </c>
    </row>
    <row r="496" spans="1:51" ht="30" customHeight="1" x14ac:dyDescent="0.3">
      <c r="A496" s="8" t="s">
        <v>904</v>
      </c>
      <c r="B496" s="8" t="s">
        <v>52</v>
      </c>
      <c r="C496" s="8" t="s">
        <v>52</v>
      </c>
      <c r="D496" s="9"/>
      <c r="E496" s="13"/>
      <c r="F496" s="14">
        <f>TRUNC(SUMIF(N494:N495, N493, F494:F495),0)</f>
        <v>450000</v>
      </c>
      <c r="G496" s="13"/>
      <c r="H496" s="14">
        <f>TRUNC(SUMIF(N494:N495, N493, H494:H495),0)</f>
        <v>26200</v>
      </c>
      <c r="I496" s="13"/>
      <c r="J496" s="14">
        <f>TRUNC(SUMIF(N494:N495, N493, J494:J495),0)</f>
        <v>0</v>
      </c>
      <c r="K496" s="13"/>
      <c r="L496" s="14">
        <f>F496+H496+J496</f>
        <v>476200</v>
      </c>
      <c r="M496" s="8" t="s">
        <v>52</v>
      </c>
      <c r="N496" s="2" t="s">
        <v>99</v>
      </c>
      <c r="O496" s="2" t="s">
        <v>99</v>
      </c>
      <c r="P496" s="2" t="s">
        <v>52</v>
      </c>
      <c r="Q496" s="2" t="s">
        <v>52</v>
      </c>
      <c r="R496" s="2" t="s">
        <v>52</v>
      </c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2" t="s">
        <v>52</v>
      </c>
      <c r="AW496" s="2" t="s">
        <v>52</v>
      </c>
      <c r="AX496" s="2" t="s">
        <v>52</v>
      </c>
      <c r="AY496" s="2" t="s">
        <v>52</v>
      </c>
    </row>
    <row r="497" spans="1:51" ht="30" customHeight="1" x14ac:dyDescent="0.3">
      <c r="A497" s="9"/>
      <c r="B497" s="9"/>
      <c r="C497" s="9"/>
      <c r="D497" s="9"/>
      <c r="E497" s="13"/>
      <c r="F497" s="14"/>
      <c r="G497" s="13"/>
      <c r="H497" s="14"/>
      <c r="I497" s="13"/>
      <c r="J497" s="14"/>
      <c r="K497" s="13"/>
      <c r="L497" s="14"/>
      <c r="M497" s="9"/>
    </row>
    <row r="498" spans="1:51" ht="30" customHeight="1" x14ac:dyDescent="0.3">
      <c r="A498" s="36" t="s">
        <v>1692</v>
      </c>
      <c r="B498" s="36"/>
      <c r="C498" s="36"/>
      <c r="D498" s="36"/>
      <c r="E498" s="37"/>
      <c r="F498" s="38"/>
      <c r="G498" s="37"/>
      <c r="H498" s="38"/>
      <c r="I498" s="37"/>
      <c r="J498" s="38"/>
      <c r="K498" s="37"/>
      <c r="L498" s="38"/>
      <c r="M498" s="36"/>
      <c r="N498" s="1" t="s">
        <v>680</v>
      </c>
    </row>
    <row r="499" spans="1:51" ht="30" customHeight="1" x14ac:dyDescent="0.3">
      <c r="A499" s="8" t="s">
        <v>1683</v>
      </c>
      <c r="B499" s="8" t="s">
        <v>1693</v>
      </c>
      <c r="C499" s="8" t="s">
        <v>673</v>
      </c>
      <c r="D499" s="9">
        <v>1</v>
      </c>
      <c r="E499" s="13">
        <f>일위대가목록!E192</f>
        <v>0</v>
      </c>
      <c r="F499" s="14">
        <f>TRUNC(E499*D499,1)</f>
        <v>0</v>
      </c>
      <c r="G499" s="13">
        <f>일위대가목록!F192</f>
        <v>32650</v>
      </c>
      <c r="H499" s="14">
        <f>TRUNC(G499*D499,1)</f>
        <v>32650</v>
      </c>
      <c r="I499" s="13">
        <f>일위대가목록!G192</f>
        <v>0</v>
      </c>
      <c r="J499" s="14">
        <f>TRUNC(I499*D499,1)</f>
        <v>0</v>
      </c>
      <c r="K499" s="13">
        <f>TRUNC(E499+G499+I499,1)</f>
        <v>32650</v>
      </c>
      <c r="L499" s="14">
        <f>TRUNC(F499+H499+J499,1)</f>
        <v>32650</v>
      </c>
      <c r="M499" s="8" t="s">
        <v>1694</v>
      </c>
      <c r="N499" s="2" t="s">
        <v>680</v>
      </c>
      <c r="O499" s="2" t="s">
        <v>1695</v>
      </c>
      <c r="P499" s="2" t="s">
        <v>64</v>
      </c>
      <c r="Q499" s="2" t="s">
        <v>65</v>
      </c>
      <c r="R499" s="2" t="s">
        <v>65</v>
      </c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2" t="s">
        <v>52</v>
      </c>
      <c r="AW499" s="2" t="s">
        <v>1696</v>
      </c>
      <c r="AX499" s="2" t="s">
        <v>52</v>
      </c>
      <c r="AY499" s="2" t="s">
        <v>52</v>
      </c>
    </row>
    <row r="500" spans="1:51" ht="30" customHeight="1" x14ac:dyDescent="0.3">
      <c r="A500" s="8" t="s">
        <v>1688</v>
      </c>
      <c r="B500" s="8" t="s">
        <v>1697</v>
      </c>
      <c r="C500" s="8" t="s">
        <v>673</v>
      </c>
      <c r="D500" s="9">
        <v>1</v>
      </c>
      <c r="E500" s="13">
        <f>단가대비표!O92</f>
        <v>150000</v>
      </c>
      <c r="F500" s="14">
        <f>TRUNC(E500*D500,1)</f>
        <v>150000</v>
      </c>
      <c r="G500" s="13">
        <f>단가대비표!P92</f>
        <v>0</v>
      </c>
      <c r="H500" s="14">
        <f>TRUNC(G500*D500,1)</f>
        <v>0</v>
      </c>
      <c r="I500" s="13">
        <f>단가대비표!V92</f>
        <v>0</v>
      </c>
      <c r="J500" s="14">
        <f>TRUNC(I500*D500,1)</f>
        <v>0</v>
      </c>
      <c r="K500" s="13">
        <f>TRUNC(E500+G500+I500,1)</f>
        <v>150000</v>
      </c>
      <c r="L500" s="14">
        <f>TRUNC(F500+H500+J500,1)</f>
        <v>150000</v>
      </c>
      <c r="M500" s="8" t="s">
        <v>52</v>
      </c>
      <c r="N500" s="2" t="s">
        <v>680</v>
      </c>
      <c r="O500" s="2" t="s">
        <v>1698</v>
      </c>
      <c r="P500" s="2" t="s">
        <v>65</v>
      </c>
      <c r="Q500" s="2" t="s">
        <v>65</v>
      </c>
      <c r="R500" s="2" t="s">
        <v>64</v>
      </c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2" t="s">
        <v>52</v>
      </c>
      <c r="AW500" s="2" t="s">
        <v>1699</v>
      </c>
      <c r="AX500" s="2" t="s">
        <v>52</v>
      </c>
      <c r="AY500" s="2" t="s">
        <v>52</v>
      </c>
    </row>
    <row r="501" spans="1:51" ht="30" customHeight="1" x14ac:dyDescent="0.3">
      <c r="A501" s="8" t="s">
        <v>904</v>
      </c>
      <c r="B501" s="8" t="s">
        <v>52</v>
      </c>
      <c r="C501" s="8" t="s">
        <v>52</v>
      </c>
      <c r="D501" s="9"/>
      <c r="E501" s="13"/>
      <c r="F501" s="14">
        <f>TRUNC(SUMIF(N499:N500, N498, F499:F500),0)</f>
        <v>150000</v>
      </c>
      <c r="G501" s="13"/>
      <c r="H501" s="14">
        <f>TRUNC(SUMIF(N499:N500, N498, H499:H500),0)</f>
        <v>32650</v>
      </c>
      <c r="I501" s="13"/>
      <c r="J501" s="14">
        <f>TRUNC(SUMIF(N499:N500, N498, J499:J500),0)</f>
        <v>0</v>
      </c>
      <c r="K501" s="13"/>
      <c r="L501" s="14">
        <f>F501+H501+J501</f>
        <v>182650</v>
      </c>
      <c r="M501" s="8" t="s">
        <v>52</v>
      </c>
      <c r="N501" s="2" t="s">
        <v>99</v>
      </c>
      <c r="O501" s="2" t="s">
        <v>99</v>
      </c>
      <c r="P501" s="2" t="s">
        <v>52</v>
      </c>
      <c r="Q501" s="2" t="s">
        <v>52</v>
      </c>
      <c r="R501" s="2" t="s">
        <v>52</v>
      </c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2" t="s">
        <v>52</v>
      </c>
      <c r="AW501" s="2" t="s">
        <v>52</v>
      </c>
      <c r="AX501" s="2" t="s">
        <v>52</v>
      </c>
      <c r="AY501" s="2" t="s">
        <v>52</v>
      </c>
    </row>
    <row r="502" spans="1:51" ht="30" customHeight="1" x14ac:dyDescent="0.3">
      <c r="A502" s="9"/>
      <c r="B502" s="9"/>
      <c r="C502" s="9"/>
      <c r="D502" s="9"/>
      <c r="E502" s="13"/>
      <c r="F502" s="14"/>
      <c r="G502" s="13"/>
      <c r="H502" s="14"/>
      <c r="I502" s="13"/>
      <c r="J502" s="14"/>
      <c r="K502" s="13"/>
      <c r="L502" s="14"/>
      <c r="M502" s="9"/>
    </row>
    <row r="503" spans="1:51" ht="30" customHeight="1" x14ac:dyDescent="0.3">
      <c r="A503" s="36" t="s">
        <v>1700</v>
      </c>
      <c r="B503" s="36"/>
      <c r="C503" s="36"/>
      <c r="D503" s="36"/>
      <c r="E503" s="37"/>
      <c r="F503" s="38"/>
      <c r="G503" s="37"/>
      <c r="H503" s="38"/>
      <c r="I503" s="37"/>
      <c r="J503" s="38"/>
      <c r="K503" s="37"/>
      <c r="L503" s="38"/>
      <c r="M503" s="36"/>
      <c r="N503" s="1" t="s">
        <v>684</v>
      </c>
    </row>
    <row r="504" spans="1:51" ht="30" customHeight="1" x14ac:dyDescent="0.3">
      <c r="A504" s="8" t="s">
        <v>1683</v>
      </c>
      <c r="B504" s="8" t="s">
        <v>1693</v>
      </c>
      <c r="C504" s="8" t="s">
        <v>673</v>
      </c>
      <c r="D504" s="9">
        <v>1</v>
      </c>
      <c r="E504" s="13">
        <f>일위대가목록!E192</f>
        <v>0</v>
      </c>
      <c r="F504" s="14">
        <f>TRUNC(E504*D504,1)</f>
        <v>0</v>
      </c>
      <c r="G504" s="13">
        <f>일위대가목록!F192</f>
        <v>32650</v>
      </c>
      <c r="H504" s="14">
        <f>TRUNC(G504*D504,1)</f>
        <v>32650</v>
      </c>
      <c r="I504" s="13">
        <f>일위대가목록!G192</f>
        <v>0</v>
      </c>
      <c r="J504" s="14">
        <f>TRUNC(I504*D504,1)</f>
        <v>0</v>
      </c>
      <c r="K504" s="13">
        <f>TRUNC(E504+G504+I504,1)</f>
        <v>32650</v>
      </c>
      <c r="L504" s="14">
        <f>TRUNC(F504+H504+J504,1)</f>
        <v>32650</v>
      </c>
      <c r="M504" s="8" t="s">
        <v>1694</v>
      </c>
      <c r="N504" s="2" t="s">
        <v>684</v>
      </c>
      <c r="O504" s="2" t="s">
        <v>1695</v>
      </c>
      <c r="P504" s="2" t="s">
        <v>64</v>
      </c>
      <c r="Q504" s="2" t="s">
        <v>65</v>
      </c>
      <c r="R504" s="2" t="s">
        <v>65</v>
      </c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2" t="s">
        <v>52</v>
      </c>
      <c r="AW504" s="2" t="s">
        <v>1701</v>
      </c>
      <c r="AX504" s="2" t="s">
        <v>52</v>
      </c>
      <c r="AY504" s="2" t="s">
        <v>52</v>
      </c>
    </row>
    <row r="505" spans="1:51" ht="30" customHeight="1" x14ac:dyDescent="0.3">
      <c r="A505" s="8" t="s">
        <v>1688</v>
      </c>
      <c r="B505" s="8" t="s">
        <v>1702</v>
      </c>
      <c r="C505" s="8" t="s">
        <v>673</v>
      </c>
      <c r="D505" s="9">
        <v>1</v>
      </c>
      <c r="E505" s="13">
        <f>단가대비표!O93</f>
        <v>130000</v>
      </c>
      <c r="F505" s="14">
        <f>TRUNC(E505*D505,1)</f>
        <v>130000</v>
      </c>
      <c r="G505" s="13">
        <f>단가대비표!P93</f>
        <v>0</v>
      </c>
      <c r="H505" s="14">
        <f>TRUNC(G505*D505,1)</f>
        <v>0</v>
      </c>
      <c r="I505" s="13">
        <f>단가대비표!V93</f>
        <v>0</v>
      </c>
      <c r="J505" s="14">
        <f>TRUNC(I505*D505,1)</f>
        <v>0</v>
      </c>
      <c r="K505" s="13">
        <f>TRUNC(E505+G505+I505,1)</f>
        <v>130000</v>
      </c>
      <c r="L505" s="14">
        <f>TRUNC(F505+H505+J505,1)</f>
        <v>130000</v>
      </c>
      <c r="M505" s="8" t="s">
        <v>52</v>
      </c>
      <c r="N505" s="2" t="s">
        <v>684</v>
      </c>
      <c r="O505" s="2" t="s">
        <v>1703</v>
      </c>
      <c r="P505" s="2" t="s">
        <v>65</v>
      </c>
      <c r="Q505" s="2" t="s">
        <v>65</v>
      </c>
      <c r="R505" s="2" t="s">
        <v>64</v>
      </c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2" t="s">
        <v>52</v>
      </c>
      <c r="AW505" s="2" t="s">
        <v>1704</v>
      </c>
      <c r="AX505" s="2" t="s">
        <v>52</v>
      </c>
      <c r="AY505" s="2" t="s">
        <v>52</v>
      </c>
    </row>
    <row r="506" spans="1:51" ht="30" customHeight="1" x14ac:dyDescent="0.3">
      <c r="A506" s="8" t="s">
        <v>904</v>
      </c>
      <c r="B506" s="8" t="s">
        <v>52</v>
      </c>
      <c r="C506" s="8" t="s">
        <v>52</v>
      </c>
      <c r="D506" s="9"/>
      <c r="E506" s="13"/>
      <c r="F506" s="14">
        <f>TRUNC(SUMIF(N504:N505, N503, F504:F505),0)</f>
        <v>130000</v>
      </c>
      <c r="G506" s="13"/>
      <c r="H506" s="14">
        <f>TRUNC(SUMIF(N504:N505, N503, H504:H505),0)</f>
        <v>32650</v>
      </c>
      <c r="I506" s="13"/>
      <c r="J506" s="14">
        <f>TRUNC(SUMIF(N504:N505, N503, J504:J505),0)</f>
        <v>0</v>
      </c>
      <c r="K506" s="13"/>
      <c r="L506" s="14">
        <f>F506+H506+J506</f>
        <v>162650</v>
      </c>
      <c r="M506" s="8" t="s">
        <v>52</v>
      </c>
      <c r="N506" s="2" t="s">
        <v>99</v>
      </c>
      <c r="O506" s="2" t="s">
        <v>99</v>
      </c>
      <c r="P506" s="2" t="s">
        <v>52</v>
      </c>
      <c r="Q506" s="2" t="s">
        <v>52</v>
      </c>
      <c r="R506" s="2" t="s">
        <v>52</v>
      </c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2" t="s">
        <v>52</v>
      </c>
      <c r="AW506" s="2" t="s">
        <v>52</v>
      </c>
      <c r="AX506" s="2" t="s">
        <v>52</v>
      </c>
      <c r="AY506" s="2" t="s">
        <v>52</v>
      </c>
    </row>
    <row r="507" spans="1:51" ht="30" customHeight="1" x14ac:dyDescent="0.3">
      <c r="A507" s="9"/>
      <c r="B507" s="9"/>
      <c r="C507" s="9"/>
      <c r="D507" s="9"/>
      <c r="E507" s="13"/>
      <c r="F507" s="14"/>
      <c r="G507" s="13"/>
      <c r="H507" s="14"/>
      <c r="I507" s="13"/>
      <c r="J507" s="14"/>
      <c r="K507" s="13"/>
      <c r="L507" s="14"/>
      <c r="M507" s="9"/>
    </row>
    <row r="508" spans="1:51" ht="30" customHeight="1" x14ac:dyDescent="0.3">
      <c r="A508" s="36" t="s">
        <v>1705</v>
      </c>
      <c r="B508" s="36"/>
      <c r="C508" s="36"/>
      <c r="D508" s="36"/>
      <c r="E508" s="37"/>
      <c r="F508" s="38"/>
      <c r="G508" s="37"/>
      <c r="H508" s="38"/>
      <c r="I508" s="37"/>
      <c r="J508" s="38"/>
      <c r="K508" s="37"/>
      <c r="L508" s="38"/>
      <c r="M508" s="36"/>
      <c r="N508" s="1" t="s">
        <v>689</v>
      </c>
    </row>
    <row r="509" spans="1:51" ht="30" customHeight="1" x14ac:dyDescent="0.3">
      <c r="A509" s="8" t="s">
        <v>1683</v>
      </c>
      <c r="B509" s="8" t="s">
        <v>1706</v>
      </c>
      <c r="C509" s="8" t="s">
        <v>673</v>
      </c>
      <c r="D509" s="9">
        <v>1</v>
      </c>
      <c r="E509" s="13">
        <f>일위대가목록!E193</f>
        <v>0</v>
      </c>
      <c r="F509" s="14">
        <f>TRUNC(E509*D509,1)</f>
        <v>0</v>
      </c>
      <c r="G509" s="13">
        <f>일위대가목록!F193</f>
        <v>65703</v>
      </c>
      <c r="H509" s="14">
        <f>TRUNC(G509*D509,1)</f>
        <v>65703</v>
      </c>
      <c r="I509" s="13">
        <f>일위대가목록!G193</f>
        <v>0</v>
      </c>
      <c r="J509" s="14">
        <f>TRUNC(I509*D509,1)</f>
        <v>0</v>
      </c>
      <c r="K509" s="13">
        <f>TRUNC(E509+G509+I509,1)</f>
        <v>65703</v>
      </c>
      <c r="L509" s="14">
        <f>TRUNC(F509+H509+J509,1)</f>
        <v>65703</v>
      </c>
      <c r="M509" s="8" t="s">
        <v>1707</v>
      </c>
      <c r="N509" s="2" t="s">
        <v>689</v>
      </c>
      <c r="O509" s="2" t="s">
        <v>1708</v>
      </c>
      <c r="P509" s="2" t="s">
        <v>64</v>
      </c>
      <c r="Q509" s="2" t="s">
        <v>65</v>
      </c>
      <c r="R509" s="2" t="s">
        <v>65</v>
      </c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2" t="s">
        <v>52</v>
      </c>
      <c r="AW509" s="2" t="s">
        <v>1709</v>
      </c>
      <c r="AX509" s="2" t="s">
        <v>52</v>
      </c>
      <c r="AY509" s="2" t="s">
        <v>52</v>
      </c>
    </row>
    <row r="510" spans="1:51" ht="30" customHeight="1" x14ac:dyDescent="0.3">
      <c r="A510" s="8" t="s">
        <v>1688</v>
      </c>
      <c r="B510" s="8" t="s">
        <v>1710</v>
      </c>
      <c r="C510" s="8" t="s">
        <v>673</v>
      </c>
      <c r="D510" s="9">
        <v>1</v>
      </c>
      <c r="E510" s="13">
        <f>단가대비표!O89</f>
        <v>220000</v>
      </c>
      <c r="F510" s="14">
        <f>TRUNC(E510*D510,1)</f>
        <v>220000</v>
      </c>
      <c r="G510" s="13">
        <f>단가대비표!P89</f>
        <v>0</v>
      </c>
      <c r="H510" s="14">
        <f>TRUNC(G510*D510,1)</f>
        <v>0</v>
      </c>
      <c r="I510" s="13">
        <f>단가대비표!V89</f>
        <v>0</v>
      </c>
      <c r="J510" s="14">
        <f>TRUNC(I510*D510,1)</f>
        <v>0</v>
      </c>
      <c r="K510" s="13">
        <f>TRUNC(E510+G510+I510,1)</f>
        <v>220000</v>
      </c>
      <c r="L510" s="14">
        <f>TRUNC(F510+H510+J510,1)</f>
        <v>220000</v>
      </c>
      <c r="M510" s="8" t="s">
        <v>52</v>
      </c>
      <c r="N510" s="2" t="s">
        <v>689</v>
      </c>
      <c r="O510" s="2" t="s">
        <v>1711</v>
      </c>
      <c r="P510" s="2" t="s">
        <v>65</v>
      </c>
      <c r="Q510" s="2" t="s">
        <v>65</v>
      </c>
      <c r="R510" s="2" t="s">
        <v>64</v>
      </c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2" t="s">
        <v>52</v>
      </c>
      <c r="AW510" s="2" t="s">
        <v>1712</v>
      </c>
      <c r="AX510" s="2" t="s">
        <v>52</v>
      </c>
      <c r="AY510" s="2" t="s">
        <v>52</v>
      </c>
    </row>
    <row r="511" spans="1:51" ht="30" customHeight="1" x14ac:dyDescent="0.3">
      <c r="A511" s="8" t="s">
        <v>904</v>
      </c>
      <c r="B511" s="8" t="s">
        <v>52</v>
      </c>
      <c r="C511" s="8" t="s">
        <v>52</v>
      </c>
      <c r="D511" s="9"/>
      <c r="E511" s="13"/>
      <c r="F511" s="14">
        <f>TRUNC(SUMIF(N509:N510, N508, F509:F510),0)</f>
        <v>220000</v>
      </c>
      <c r="G511" s="13"/>
      <c r="H511" s="14">
        <f>TRUNC(SUMIF(N509:N510, N508, H509:H510),0)</f>
        <v>65703</v>
      </c>
      <c r="I511" s="13"/>
      <c r="J511" s="14">
        <f>TRUNC(SUMIF(N509:N510, N508, J509:J510),0)</f>
        <v>0</v>
      </c>
      <c r="K511" s="13"/>
      <c r="L511" s="14">
        <f>F511+H511+J511</f>
        <v>285703</v>
      </c>
      <c r="M511" s="8" t="s">
        <v>52</v>
      </c>
      <c r="N511" s="2" t="s">
        <v>99</v>
      </c>
      <c r="O511" s="2" t="s">
        <v>99</v>
      </c>
      <c r="P511" s="2" t="s">
        <v>52</v>
      </c>
      <c r="Q511" s="2" t="s">
        <v>52</v>
      </c>
      <c r="R511" s="2" t="s">
        <v>52</v>
      </c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2" t="s">
        <v>52</v>
      </c>
      <c r="AW511" s="2" t="s">
        <v>52</v>
      </c>
      <c r="AX511" s="2" t="s">
        <v>52</v>
      </c>
      <c r="AY511" s="2" t="s">
        <v>52</v>
      </c>
    </row>
    <row r="512" spans="1:51" ht="30" customHeight="1" x14ac:dyDescent="0.3">
      <c r="A512" s="9"/>
      <c r="B512" s="9"/>
      <c r="C512" s="9"/>
      <c r="D512" s="9"/>
      <c r="E512" s="13"/>
      <c r="F512" s="14"/>
      <c r="G512" s="13"/>
      <c r="H512" s="14"/>
      <c r="I512" s="13"/>
      <c r="J512" s="14"/>
      <c r="K512" s="13"/>
      <c r="L512" s="14"/>
      <c r="M512" s="9"/>
    </row>
    <row r="513" spans="1:51" ht="30" customHeight="1" x14ac:dyDescent="0.3">
      <c r="A513" s="36" t="s">
        <v>1713</v>
      </c>
      <c r="B513" s="36"/>
      <c r="C513" s="36"/>
      <c r="D513" s="36"/>
      <c r="E513" s="37"/>
      <c r="F513" s="38"/>
      <c r="G513" s="37"/>
      <c r="H513" s="38"/>
      <c r="I513" s="37"/>
      <c r="J513" s="38"/>
      <c r="K513" s="37"/>
      <c r="L513" s="38"/>
      <c r="M513" s="36"/>
      <c r="N513" s="1" t="s">
        <v>694</v>
      </c>
    </row>
    <row r="514" spans="1:51" ht="30" customHeight="1" x14ac:dyDescent="0.3">
      <c r="A514" s="8" t="s">
        <v>1683</v>
      </c>
      <c r="B514" s="8" t="s">
        <v>1714</v>
      </c>
      <c r="C514" s="8" t="s">
        <v>673</v>
      </c>
      <c r="D514" s="9">
        <v>1</v>
      </c>
      <c r="E514" s="13">
        <f>일위대가목록!E194</f>
        <v>0</v>
      </c>
      <c r="F514" s="14">
        <f>TRUNC(E514*D514,1)</f>
        <v>0</v>
      </c>
      <c r="G514" s="13">
        <f>일위대가목록!F194</f>
        <v>44138</v>
      </c>
      <c r="H514" s="14">
        <f>TRUNC(G514*D514,1)</f>
        <v>44138</v>
      </c>
      <c r="I514" s="13">
        <f>일위대가목록!G194</f>
        <v>0</v>
      </c>
      <c r="J514" s="14">
        <f>TRUNC(I514*D514,1)</f>
        <v>0</v>
      </c>
      <c r="K514" s="13">
        <f>TRUNC(E514+G514+I514,1)</f>
        <v>44138</v>
      </c>
      <c r="L514" s="14">
        <f>TRUNC(F514+H514+J514,1)</f>
        <v>44138</v>
      </c>
      <c r="M514" s="8" t="s">
        <v>1715</v>
      </c>
      <c r="N514" s="2" t="s">
        <v>694</v>
      </c>
      <c r="O514" s="2" t="s">
        <v>1716</v>
      </c>
      <c r="P514" s="2" t="s">
        <v>64</v>
      </c>
      <c r="Q514" s="2" t="s">
        <v>65</v>
      </c>
      <c r="R514" s="2" t="s">
        <v>65</v>
      </c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2" t="s">
        <v>52</v>
      </c>
      <c r="AW514" s="2" t="s">
        <v>1717</v>
      </c>
      <c r="AX514" s="2" t="s">
        <v>52</v>
      </c>
      <c r="AY514" s="2" t="s">
        <v>52</v>
      </c>
    </row>
    <row r="515" spans="1:51" ht="30" customHeight="1" x14ac:dyDescent="0.3">
      <c r="A515" s="8" t="s">
        <v>1688</v>
      </c>
      <c r="B515" s="8" t="s">
        <v>1718</v>
      </c>
      <c r="C515" s="8" t="s">
        <v>673</v>
      </c>
      <c r="D515" s="9">
        <v>1</v>
      </c>
      <c r="E515" s="13">
        <f>단가대비표!O85</f>
        <v>160000</v>
      </c>
      <c r="F515" s="14">
        <f>TRUNC(E515*D515,1)</f>
        <v>160000</v>
      </c>
      <c r="G515" s="13">
        <f>단가대비표!P85</f>
        <v>0</v>
      </c>
      <c r="H515" s="14">
        <f>TRUNC(G515*D515,1)</f>
        <v>0</v>
      </c>
      <c r="I515" s="13">
        <f>단가대비표!V85</f>
        <v>0</v>
      </c>
      <c r="J515" s="14">
        <f>TRUNC(I515*D515,1)</f>
        <v>0</v>
      </c>
      <c r="K515" s="13">
        <f>TRUNC(E515+G515+I515,1)</f>
        <v>160000</v>
      </c>
      <c r="L515" s="14">
        <f>TRUNC(F515+H515+J515,1)</f>
        <v>160000</v>
      </c>
      <c r="M515" s="8" t="s">
        <v>52</v>
      </c>
      <c r="N515" s="2" t="s">
        <v>694</v>
      </c>
      <c r="O515" s="2" t="s">
        <v>1719</v>
      </c>
      <c r="P515" s="2" t="s">
        <v>65</v>
      </c>
      <c r="Q515" s="2" t="s">
        <v>65</v>
      </c>
      <c r="R515" s="2" t="s">
        <v>64</v>
      </c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2" t="s">
        <v>52</v>
      </c>
      <c r="AW515" s="2" t="s">
        <v>1720</v>
      </c>
      <c r="AX515" s="2" t="s">
        <v>52</v>
      </c>
      <c r="AY515" s="2" t="s">
        <v>52</v>
      </c>
    </row>
    <row r="516" spans="1:51" ht="30" customHeight="1" x14ac:dyDescent="0.3">
      <c r="A516" s="8" t="s">
        <v>904</v>
      </c>
      <c r="B516" s="8" t="s">
        <v>52</v>
      </c>
      <c r="C516" s="8" t="s">
        <v>52</v>
      </c>
      <c r="D516" s="9"/>
      <c r="E516" s="13"/>
      <c r="F516" s="14">
        <f>TRUNC(SUMIF(N514:N515, N513, F514:F515),0)</f>
        <v>160000</v>
      </c>
      <c r="G516" s="13"/>
      <c r="H516" s="14">
        <f>TRUNC(SUMIF(N514:N515, N513, H514:H515),0)</f>
        <v>44138</v>
      </c>
      <c r="I516" s="13"/>
      <c r="J516" s="14">
        <f>TRUNC(SUMIF(N514:N515, N513, J514:J515),0)</f>
        <v>0</v>
      </c>
      <c r="K516" s="13"/>
      <c r="L516" s="14">
        <f>F516+H516+J516</f>
        <v>204138</v>
      </c>
      <c r="M516" s="8" t="s">
        <v>52</v>
      </c>
      <c r="N516" s="2" t="s">
        <v>99</v>
      </c>
      <c r="O516" s="2" t="s">
        <v>99</v>
      </c>
      <c r="P516" s="2" t="s">
        <v>52</v>
      </c>
      <c r="Q516" s="2" t="s">
        <v>52</v>
      </c>
      <c r="R516" s="2" t="s">
        <v>52</v>
      </c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2" t="s">
        <v>52</v>
      </c>
      <c r="AW516" s="2" t="s">
        <v>52</v>
      </c>
      <c r="AX516" s="2" t="s">
        <v>52</v>
      </c>
      <c r="AY516" s="2" t="s">
        <v>52</v>
      </c>
    </row>
    <row r="517" spans="1:51" ht="30" customHeight="1" x14ac:dyDescent="0.3">
      <c r="A517" s="9"/>
      <c r="B517" s="9"/>
      <c r="C517" s="9"/>
      <c r="D517" s="9"/>
      <c r="E517" s="13"/>
      <c r="F517" s="14"/>
      <c r="G517" s="13"/>
      <c r="H517" s="14"/>
      <c r="I517" s="13"/>
      <c r="J517" s="14"/>
      <c r="K517" s="13"/>
      <c r="L517" s="14"/>
      <c r="M517" s="9"/>
    </row>
    <row r="518" spans="1:51" ht="30" customHeight="1" x14ac:dyDescent="0.3">
      <c r="A518" s="36" t="s">
        <v>1721</v>
      </c>
      <c r="B518" s="36"/>
      <c r="C518" s="36"/>
      <c r="D518" s="36"/>
      <c r="E518" s="37"/>
      <c r="F518" s="38"/>
      <c r="G518" s="37"/>
      <c r="H518" s="38"/>
      <c r="I518" s="37"/>
      <c r="J518" s="38"/>
      <c r="K518" s="37"/>
      <c r="L518" s="38"/>
      <c r="M518" s="36"/>
      <c r="N518" s="1" t="s">
        <v>699</v>
      </c>
    </row>
    <row r="519" spans="1:51" ht="30" customHeight="1" x14ac:dyDescent="0.3">
      <c r="A519" s="8" t="s">
        <v>1722</v>
      </c>
      <c r="B519" s="8" t="s">
        <v>1723</v>
      </c>
      <c r="C519" s="8" t="s">
        <v>673</v>
      </c>
      <c r="D519" s="9">
        <v>1</v>
      </c>
      <c r="E519" s="13">
        <f>일위대가목록!E195</f>
        <v>0</v>
      </c>
      <c r="F519" s="14">
        <f>TRUNC(E519*D519,1)</f>
        <v>0</v>
      </c>
      <c r="G519" s="13">
        <f>일위대가목록!F195</f>
        <v>1551</v>
      </c>
      <c r="H519" s="14">
        <f>TRUNC(G519*D519,1)</f>
        <v>1551</v>
      </c>
      <c r="I519" s="13">
        <f>일위대가목록!G195</f>
        <v>0</v>
      </c>
      <c r="J519" s="14">
        <f>TRUNC(I519*D519,1)</f>
        <v>0</v>
      </c>
      <c r="K519" s="13">
        <f>TRUNC(E519+G519+I519,1)</f>
        <v>1551</v>
      </c>
      <c r="L519" s="14">
        <f>TRUNC(F519+H519+J519,1)</f>
        <v>1551</v>
      </c>
      <c r="M519" s="8" t="s">
        <v>1724</v>
      </c>
      <c r="N519" s="2" t="s">
        <v>699</v>
      </c>
      <c r="O519" s="2" t="s">
        <v>1725</v>
      </c>
      <c r="P519" s="2" t="s">
        <v>64</v>
      </c>
      <c r="Q519" s="2" t="s">
        <v>65</v>
      </c>
      <c r="R519" s="2" t="s">
        <v>65</v>
      </c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2" t="s">
        <v>52</v>
      </c>
      <c r="AW519" s="2" t="s">
        <v>1726</v>
      </c>
      <c r="AX519" s="2" t="s">
        <v>52</v>
      </c>
      <c r="AY519" s="2" t="s">
        <v>52</v>
      </c>
    </row>
    <row r="520" spans="1:51" ht="30" customHeight="1" x14ac:dyDescent="0.3">
      <c r="A520" s="8" t="s">
        <v>1688</v>
      </c>
      <c r="B520" s="8" t="s">
        <v>1727</v>
      </c>
      <c r="C520" s="8" t="s">
        <v>673</v>
      </c>
      <c r="D520" s="9">
        <v>1</v>
      </c>
      <c r="E520" s="13">
        <f>단가대비표!O88</f>
        <v>10000</v>
      </c>
      <c r="F520" s="14">
        <f>TRUNC(E520*D520,1)</f>
        <v>10000</v>
      </c>
      <c r="G520" s="13">
        <f>단가대비표!P88</f>
        <v>0</v>
      </c>
      <c r="H520" s="14">
        <f>TRUNC(G520*D520,1)</f>
        <v>0</v>
      </c>
      <c r="I520" s="13">
        <f>단가대비표!V88</f>
        <v>0</v>
      </c>
      <c r="J520" s="14">
        <f>TRUNC(I520*D520,1)</f>
        <v>0</v>
      </c>
      <c r="K520" s="13">
        <f>TRUNC(E520+G520+I520,1)</f>
        <v>10000</v>
      </c>
      <c r="L520" s="14">
        <f>TRUNC(F520+H520+J520,1)</f>
        <v>10000</v>
      </c>
      <c r="M520" s="8" t="s">
        <v>52</v>
      </c>
      <c r="N520" s="2" t="s">
        <v>699</v>
      </c>
      <c r="O520" s="2" t="s">
        <v>1728</v>
      </c>
      <c r="P520" s="2" t="s">
        <v>65</v>
      </c>
      <c r="Q520" s="2" t="s">
        <v>65</v>
      </c>
      <c r="R520" s="2" t="s">
        <v>64</v>
      </c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2" t="s">
        <v>52</v>
      </c>
      <c r="AW520" s="2" t="s">
        <v>1729</v>
      </c>
      <c r="AX520" s="2" t="s">
        <v>52</v>
      </c>
      <c r="AY520" s="2" t="s">
        <v>52</v>
      </c>
    </row>
    <row r="521" spans="1:51" ht="30" customHeight="1" x14ac:dyDescent="0.3">
      <c r="A521" s="8" t="s">
        <v>904</v>
      </c>
      <c r="B521" s="8" t="s">
        <v>52</v>
      </c>
      <c r="C521" s="8" t="s">
        <v>52</v>
      </c>
      <c r="D521" s="9"/>
      <c r="E521" s="13"/>
      <c r="F521" s="14">
        <f>TRUNC(SUMIF(N519:N520, N518, F519:F520),0)</f>
        <v>10000</v>
      </c>
      <c r="G521" s="13"/>
      <c r="H521" s="14">
        <f>TRUNC(SUMIF(N519:N520, N518, H519:H520),0)</f>
        <v>1551</v>
      </c>
      <c r="I521" s="13"/>
      <c r="J521" s="14">
        <f>TRUNC(SUMIF(N519:N520, N518, J519:J520),0)</f>
        <v>0</v>
      </c>
      <c r="K521" s="13"/>
      <c r="L521" s="14">
        <f>F521+H521+J521</f>
        <v>11551</v>
      </c>
      <c r="M521" s="8" t="s">
        <v>52</v>
      </c>
      <c r="N521" s="2" t="s">
        <v>99</v>
      </c>
      <c r="O521" s="2" t="s">
        <v>99</v>
      </c>
      <c r="P521" s="2" t="s">
        <v>52</v>
      </c>
      <c r="Q521" s="2" t="s">
        <v>52</v>
      </c>
      <c r="R521" s="2" t="s">
        <v>52</v>
      </c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2" t="s">
        <v>52</v>
      </c>
      <c r="AW521" s="2" t="s">
        <v>52</v>
      </c>
      <c r="AX521" s="2" t="s">
        <v>52</v>
      </c>
      <c r="AY521" s="2" t="s">
        <v>52</v>
      </c>
    </row>
    <row r="522" spans="1:51" ht="30" customHeight="1" x14ac:dyDescent="0.3">
      <c r="A522" s="9"/>
      <c r="B522" s="9"/>
      <c r="C522" s="9"/>
      <c r="D522" s="9"/>
      <c r="E522" s="13"/>
      <c r="F522" s="14"/>
      <c r="G522" s="13"/>
      <c r="H522" s="14"/>
      <c r="I522" s="13"/>
      <c r="J522" s="14"/>
      <c r="K522" s="13"/>
      <c r="L522" s="14"/>
      <c r="M522" s="9"/>
    </row>
    <row r="523" spans="1:51" ht="30" customHeight="1" x14ac:dyDescent="0.3">
      <c r="A523" s="36" t="s">
        <v>1730</v>
      </c>
      <c r="B523" s="36"/>
      <c r="C523" s="36"/>
      <c r="D523" s="36"/>
      <c r="E523" s="37"/>
      <c r="F523" s="38"/>
      <c r="G523" s="37"/>
      <c r="H523" s="38"/>
      <c r="I523" s="37"/>
      <c r="J523" s="38"/>
      <c r="K523" s="37"/>
      <c r="L523" s="38"/>
      <c r="M523" s="36"/>
      <c r="N523" s="1" t="s">
        <v>704</v>
      </c>
    </row>
    <row r="524" spans="1:51" ht="30" customHeight="1" x14ac:dyDescent="0.3">
      <c r="A524" s="8" t="s">
        <v>1722</v>
      </c>
      <c r="B524" s="8" t="s">
        <v>1723</v>
      </c>
      <c r="C524" s="8" t="s">
        <v>673</v>
      </c>
      <c r="D524" s="9">
        <v>1</v>
      </c>
      <c r="E524" s="13">
        <f>일위대가목록!E195</f>
        <v>0</v>
      </c>
      <c r="F524" s="14">
        <f>TRUNC(E524*D524,1)</f>
        <v>0</v>
      </c>
      <c r="G524" s="13">
        <f>일위대가목록!F195</f>
        <v>1551</v>
      </c>
      <c r="H524" s="14">
        <f>TRUNC(G524*D524,1)</f>
        <v>1551</v>
      </c>
      <c r="I524" s="13">
        <f>일위대가목록!G195</f>
        <v>0</v>
      </c>
      <c r="J524" s="14">
        <f>TRUNC(I524*D524,1)</f>
        <v>0</v>
      </c>
      <c r="K524" s="13">
        <f>TRUNC(E524+G524+I524,1)</f>
        <v>1551</v>
      </c>
      <c r="L524" s="14">
        <f>TRUNC(F524+H524+J524,1)</f>
        <v>1551</v>
      </c>
      <c r="M524" s="8" t="s">
        <v>1724</v>
      </c>
      <c r="N524" s="2" t="s">
        <v>704</v>
      </c>
      <c r="O524" s="2" t="s">
        <v>1725</v>
      </c>
      <c r="P524" s="2" t="s">
        <v>64</v>
      </c>
      <c r="Q524" s="2" t="s">
        <v>65</v>
      </c>
      <c r="R524" s="2" t="s">
        <v>65</v>
      </c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2" t="s">
        <v>52</v>
      </c>
      <c r="AW524" s="2" t="s">
        <v>1731</v>
      </c>
      <c r="AX524" s="2" t="s">
        <v>52</v>
      </c>
      <c r="AY524" s="2" t="s">
        <v>52</v>
      </c>
    </row>
    <row r="525" spans="1:51" ht="30" customHeight="1" x14ac:dyDescent="0.3">
      <c r="A525" s="8" t="s">
        <v>1688</v>
      </c>
      <c r="B525" s="8" t="s">
        <v>1732</v>
      </c>
      <c r="C525" s="8" t="s">
        <v>673</v>
      </c>
      <c r="D525" s="9">
        <v>1</v>
      </c>
      <c r="E525" s="13">
        <f>단가대비표!O87</f>
        <v>1500</v>
      </c>
      <c r="F525" s="14">
        <f>TRUNC(E525*D525,1)</f>
        <v>1500</v>
      </c>
      <c r="G525" s="13">
        <f>단가대비표!P87</f>
        <v>0</v>
      </c>
      <c r="H525" s="14">
        <f>TRUNC(G525*D525,1)</f>
        <v>0</v>
      </c>
      <c r="I525" s="13">
        <f>단가대비표!V87</f>
        <v>0</v>
      </c>
      <c r="J525" s="14">
        <f>TRUNC(I525*D525,1)</f>
        <v>0</v>
      </c>
      <c r="K525" s="13">
        <f>TRUNC(E525+G525+I525,1)</f>
        <v>1500</v>
      </c>
      <c r="L525" s="14">
        <f>TRUNC(F525+H525+J525,1)</f>
        <v>1500</v>
      </c>
      <c r="M525" s="8" t="s">
        <v>52</v>
      </c>
      <c r="N525" s="2" t="s">
        <v>704</v>
      </c>
      <c r="O525" s="2" t="s">
        <v>1733</v>
      </c>
      <c r="P525" s="2" t="s">
        <v>65</v>
      </c>
      <c r="Q525" s="2" t="s">
        <v>65</v>
      </c>
      <c r="R525" s="2" t="s">
        <v>64</v>
      </c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2" t="s">
        <v>52</v>
      </c>
      <c r="AW525" s="2" t="s">
        <v>1734</v>
      </c>
      <c r="AX525" s="2" t="s">
        <v>52</v>
      </c>
      <c r="AY525" s="2" t="s">
        <v>52</v>
      </c>
    </row>
    <row r="526" spans="1:51" ht="30" customHeight="1" x14ac:dyDescent="0.3">
      <c r="A526" s="8" t="s">
        <v>904</v>
      </c>
      <c r="B526" s="8" t="s">
        <v>52</v>
      </c>
      <c r="C526" s="8" t="s">
        <v>52</v>
      </c>
      <c r="D526" s="9"/>
      <c r="E526" s="13"/>
      <c r="F526" s="14">
        <f>TRUNC(SUMIF(N524:N525, N523, F524:F525),0)</f>
        <v>1500</v>
      </c>
      <c r="G526" s="13"/>
      <c r="H526" s="14">
        <f>TRUNC(SUMIF(N524:N525, N523, H524:H525),0)</f>
        <v>1551</v>
      </c>
      <c r="I526" s="13"/>
      <c r="J526" s="14">
        <f>TRUNC(SUMIF(N524:N525, N523, J524:J525),0)</f>
        <v>0</v>
      </c>
      <c r="K526" s="13"/>
      <c r="L526" s="14">
        <f>F526+H526+J526</f>
        <v>3051</v>
      </c>
      <c r="M526" s="8" t="s">
        <v>52</v>
      </c>
      <c r="N526" s="2" t="s">
        <v>99</v>
      </c>
      <c r="O526" s="2" t="s">
        <v>99</v>
      </c>
      <c r="P526" s="2" t="s">
        <v>52</v>
      </c>
      <c r="Q526" s="2" t="s">
        <v>52</v>
      </c>
      <c r="R526" s="2" t="s">
        <v>52</v>
      </c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2" t="s">
        <v>52</v>
      </c>
      <c r="AW526" s="2" t="s">
        <v>52</v>
      </c>
      <c r="AX526" s="2" t="s">
        <v>52</v>
      </c>
      <c r="AY526" s="2" t="s">
        <v>52</v>
      </c>
    </row>
    <row r="527" spans="1:51" ht="30" customHeight="1" x14ac:dyDescent="0.3">
      <c r="A527" s="9"/>
      <c r="B527" s="9"/>
      <c r="C527" s="9"/>
      <c r="D527" s="9"/>
      <c r="E527" s="13"/>
      <c r="F527" s="14"/>
      <c r="G527" s="13"/>
      <c r="H527" s="14"/>
      <c r="I527" s="13"/>
      <c r="J527" s="14"/>
      <c r="K527" s="13"/>
      <c r="L527" s="14"/>
      <c r="M527" s="9"/>
    </row>
    <row r="528" spans="1:51" ht="30" customHeight="1" x14ac:dyDescent="0.3">
      <c r="A528" s="36" t="s">
        <v>1735</v>
      </c>
      <c r="B528" s="36"/>
      <c r="C528" s="36"/>
      <c r="D528" s="36"/>
      <c r="E528" s="37"/>
      <c r="F528" s="38"/>
      <c r="G528" s="37"/>
      <c r="H528" s="38"/>
      <c r="I528" s="37"/>
      <c r="J528" s="38"/>
      <c r="K528" s="37"/>
      <c r="L528" s="38"/>
      <c r="M528" s="36"/>
      <c r="N528" s="1" t="s">
        <v>708</v>
      </c>
    </row>
    <row r="529" spans="1:51" ht="30" customHeight="1" x14ac:dyDescent="0.3">
      <c r="A529" s="8" t="s">
        <v>1722</v>
      </c>
      <c r="B529" s="8" t="s">
        <v>1723</v>
      </c>
      <c r="C529" s="8" t="s">
        <v>673</v>
      </c>
      <c r="D529" s="9">
        <v>1</v>
      </c>
      <c r="E529" s="13">
        <f>일위대가목록!E195</f>
        <v>0</v>
      </c>
      <c r="F529" s="14">
        <f>TRUNC(E529*D529,1)</f>
        <v>0</v>
      </c>
      <c r="G529" s="13">
        <f>일위대가목록!F195</f>
        <v>1551</v>
      </c>
      <c r="H529" s="14">
        <f>TRUNC(G529*D529,1)</f>
        <v>1551</v>
      </c>
      <c r="I529" s="13">
        <f>일위대가목록!G195</f>
        <v>0</v>
      </c>
      <c r="J529" s="14">
        <f>TRUNC(I529*D529,1)</f>
        <v>0</v>
      </c>
      <c r="K529" s="13">
        <f>TRUNC(E529+G529+I529,1)</f>
        <v>1551</v>
      </c>
      <c r="L529" s="14">
        <f>TRUNC(F529+H529+J529,1)</f>
        <v>1551</v>
      </c>
      <c r="M529" s="8" t="s">
        <v>1724</v>
      </c>
      <c r="N529" s="2" t="s">
        <v>708</v>
      </c>
      <c r="O529" s="2" t="s">
        <v>1725</v>
      </c>
      <c r="P529" s="2" t="s">
        <v>64</v>
      </c>
      <c r="Q529" s="2" t="s">
        <v>65</v>
      </c>
      <c r="R529" s="2" t="s">
        <v>65</v>
      </c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2" t="s">
        <v>52</v>
      </c>
      <c r="AW529" s="2" t="s">
        <v>1736</v>
      </c>
      <c r="AX529" s="2" t="s">
        <v>52</v>
      </c>
      <c r="AY529" s="2" t="s">
        <v>52</v>
      </c>
    </row>
    <row r="530" spans="1:51" ht="30" customHeight="1" x14ac:dyDescent="0.3">
      <c r="A530" s="8" t="s">
        <v>1688</v>
      </c>
      <c r="B530" s="8" t="s">
        <v>1737</v>
      </c>
      <c r="C530" s="8" t="s">
        <v>673</v>
      </c>
      <c r="D530" s="9">
        <v>1</v>
      </c>
      <c r="E530" s="13">
        <f>단가대비표!O90</f>
        <v>1800</v>
      </c>
      <c r="F530" s="14">
        <f>TRUNC(E530*D530,1)</f>
        <v>1800</v>
      </c>
      <c r="G530" s="13">
        <f>단가대비표!P90</f>
        <v>0</v>
      </c>
      <c r="H530" s="14">
        <f>TRUNC(G530*D530,1)</f>
        <v>0</v>
      </c>
      <c r="I530" s="13">
        <f>단가대비표!V90</f>
        <v>0</v>
      </c>
      <c r="J530" s="14">
        <f>TRUNC(I530*D530,1)</f>
        <v>0</v>
      </c>
      <c r="K530" s="13">
        <f>TRUNC(E530+G530+I530,1)</f>
        <v>1800</v>
      </c>
      <c r="L530" s="14">
        <f>TRUNC(F530+H530+J530,1)</f>
        <v>1800</v>
      </c>
      <c r="M530" s="8" t="s">
        <v>52</v>
      </c>
      <c r="N530" s="2" t="s">
        <v>708</v>
      </c>
      <c r="O530" s="2" t="s">
        <v>1738</v>
      </c>
      <c r="P530" s="2" t="s">
        <v>65</v>
      </c>
      <c r="Q530" s="2" t="s">
        <v>65</v>
      </c>
      <c r="R530" s="2" t="s">
        <v>64</v>
      </c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2" t="s">
        <v>52</v>
      </c>
      <c r="AW530" s="2" t="s">
        <v>1739</v>
      </c>
      <c r="AX530" s="2" t="s">
        <v>52</v>
      </c>
      <c r="AY530" s="2" t="s">
        <v>52</v>
      </c>
    </row>
    <row r="531" spans="1:51" ht="30" customHeight="1" x14ac:dyDescent="0.3">
      <c r="A531" s="8" t="s">
        <v>904</v>
      </c>
      <c r="B531" s="8" t="s">
        <v>52</v>
      </c>
      <c r="C531" s="8" t="s">
        <v>52</v>
      </c>
      <c r="D531" s="9"/>
      <c r="E531" s="13"/>
      <c r="F531" s="14">
        <f>TRUNC(SUMIF(N529:N530, N528, F529:F530),0)</f>
        <v>1800</v>
      </c>
      <c r="G531" s="13"/>
      <c r="H531" s="14">
        <f>TRUNC(SUMIF(N529:N530, N528, H529:H530),0)</f>
        <v>1551</v>
      </c>
      <c r="I531" s="13"/>
      <c r="J531" s="14">
        <f>TRUNC(SUMIF(N529:N530, N528, J529:J530),0)</f>
        <v>0</v>
      </c>
      <c r="K531" s="13"/>
      <c r="L531" s="14">
        <f>F531+H531+J531</f>
        <v>3351</v>
      </c>
      <c r="M531" s="8" t="s">
        <v>52</v>
      </c>
      <c r="N531" s="2" t="s">
        <v>99</v>
      </c>
      <c r="O531" s="2" t="s">
        <v>99</v>
      </c>
      <c r="P531" s="2" t="s">
        <v>52</v>
      </c>
      <c r="Q531" s="2" t="s">
        <v>52</v>
      </c>
      <c r="R531" s="2" t="s">
        <v>52</v>
      </c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2" t="s">
        <v>52</v>
      </c>
      <c r="AW531" s="2" t="s">
        <v>52</v>
      </c>
      <c r="AX531" s="2" t="s">
        <v>52</v>
      </c>
      <c r="AY531" s="2" t="s">
        <v>52</v>
      </c>
    </row>
    <row r="532" spans="1:51" ht="30" customHeight="1" x14ac:dyDescent="0.3">
      <c r="A532" s="9"/>
      <c r="B532" s="9"/>
      <c r="C532" s="9"/>
      <c r="D532" s="9"/>
      <c r="E532" s="13"/>
      <c r="F532" s="14"/>
      <c r="G532" s="13"/>
      <c r="H532" s="14"/>
      <c r="I532" s="13"/>
      <c r="J532" s="14"/>
      <c r="K532" s="13"/>
      <c r="L532" s="14"/>
      <c r="M532" s="9"/>
    </row>
    <row r="533" spans="1:51" ht="30" customHeight="1" x14ac:dyDescent="0.3">
      <c r="A533" s="36" t="s">
        <v>1740</v>
      </c>
      <c r="B533" s="36"/>
      <c r="C533" s="36"/>
      <c r="D533" s="36"/>
      <c r="E533" s="37"/>
      <c r="F533" s="38"/>
      <c r="G533" s="37"/>
      <c r="H533" s="38"/>
      <c r="I533" s="37"/>
      <c r="J533" s="38"/>
      <c r="K533" s="37"/>
      <c r="L533" s="38"/>
      <c r="M533" s="36"/>
      <c r="N533" s="1" t="s">
        <v>712</v>
      </c>
    </row>
    <row r="534" spans="1:51" ht="30" customHeight="1" x14ac:dyDescent="0.3">
      <c r="A534" s="8" t="s">
        <v>1722</v>
      </c>
      <c r="B534" s="8" t="s">
        <v>1723</v>
      </c>
      <c r="C534" s="8" t="s">
        <v>673</v>
      </c>
      <c r="D534" s="9">
        <v>1</v>
      </c>
      <c r="E534" s="13">
        <f>일위대가목록!E195</f>
        <v>0</v>
      </c>
      <c r="F534" s="14">
        <f>TRUNC(E534*D534,1)</f>
        <v>0</v>
      </c>
      <c r="G534" s="13">
        <f>일위대가목록!F195</f>
        <v>1551</v>
      </c>
      <c r="H534" s="14">
        <f>TRUNC(G534*D534,1)</f>
        <v>1551</v>
      </c>
      <c r="I534" s="13">
        <f>일위대가목록!G195</f>
        <v>0</v>
      </c>
      <c r="J534" s="14">
        <f>TRUNC(I534*D534,1)</f>
        <v>0</v>
      </c>
      <c r="K534" s="13">
        <f>TRUNC(E534+G534+I534,1)</f>
        <v>1551</v>
      </c>
      <c r="L534" s="14">
        <f>TRUNC(F534+H534+J534,1)</f>
        <v>1551</v>
      </c>
      <c r="M534" s="8" t="s">
        <v>1724</v>
      </c>
      <c r="N534" s="2" t="s">
        <v>712</v>
      </c>
      <c r="O534" s="2" t="s">
        <v>1725</v>
      </c>
      <c r="P534" s="2" t="s">
        <v>64</v>
      </c>
      <c r="Q534" s="2" t="s">
        <v>65</v>
      </c>
      <c r="R534" s="2" t="s">
        <v>65</v>
      </c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2" t="s">
        <v>52</v>
      </c>
      <c r="AW534" s="2" t="s">
        <v>1741</v>
      </c>
      <c r="AX534" s="2" t="s">
        <v>52</v>
      </c>
      <c r="AY534" s="2" t="s">
        <v>52</v>
      </c>
    </row>
    <row r="535" spans="1:51" ht="30" customHeight="1" x14ac:dyDescent="0.3">
      <c r="A535" s="8" t="s">
        <v>1688</v>
      </c>
      <c r="B535" s="8" t="s">
        <v>1742</v>
      </c>
      <c r="C535" s="8" t="s">
        <v>673</v>
      </c>
      <c r="D535" s="9">
        <v>1</v>
      </c>
      <c r="E535" s="13">
        <f>단가대비표!O91</f>
        <v>1950</v>
      </c>
      <c r="F535" s="14">
        <f>TRUNC(E535*D535,1)</f>
        <v>1950</v>
      </c>
      <c r="G535" s="13">
        <f>단가대비표!P91</f>
        <v>0</v>
      </c>
      <c r="H535" s="14">
        <f>TRUNC(G535*D535,1)</f>
        <v>0</v>
      </c>
      <c r="I535" s="13">
        <f>단가대비표!V91</f>
        <v>0</v>
      </c>
      <c r="J535" s="14">
        <f>TRUNC(I535*D535,1)</f>
        <v>0</v>
      </c>
      <c r="K535" s="13">
        <f>TRUNC(E535+G535+I535,1)</f>
        <v>1950</v>
      </c>
      <c r="L535" s="14">
        <f>TRUNC(F535+H535+J535,1)</f>
        <v>1950</v>
      </c>
      <c r="M535" s="8" t="s">
        <v>52</v>
      </c>
      <c r="N535" s="2" t="s">
        <v>712</v>
      </c>
      <c r="O535" s="2" t="s">
        <v>1743</v>
      </c>
      <c r="P535" s="2" t="s">
        <v>65</v>
      </c>
      <c r="Q535" s="2" t="s">
        <v>65</v>
      </c>
      <c r="R535" s="2" t="s">
        <v>64</v>
      </c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2" t="s">
        <v>52</v>
      </c>
      <c r="AW535" s="2" t="s">
        <v>1744</v>
      </c>
      <c r="AX535" s="2" t="s">
        <v>52</v>
      </c>
      <c r="AY535" s="2" t="s">
        <v>52</v>
      </c>
    </row>
    <row r="536" spans="1:51" ht="30" customHeight="1" x14ac:dyDescent="0.3">
      <c r="A536" s="8" t="s">
        <v>904</v>
      </c>
      <c r="B536" s="8" t="s">
        <v>52</v>
      </c>
      <c r="C536" s="8" t="s">
        <v>52</v>
      </c>
      <c r="D536" s="9"/>
      <c r="E536" s="13"/>
      <c r="F536" s="14">
        <f>TRUNC(SUMIF(N534:N535, N533, F534:F535),0)</f>
        <v>1950</v>
      </c>
      <c r="G536" s="13"/>
      <c r="H536" s="14">
        <f>TRUNC(SUMIF(N534:N535, N533, H534:H535),0)</f>
        <v>1551</v>
      </c>
      <c r="I536" s="13"/>
      <c r="J536" s="14">
        <f>TRUNC(SUMIF(N534:N535, N533, J534:J535),0)</f>
        <v>0</v>
      </c>
      <c r="K536" s="13"/>
      <c r="L536" s="14">
        <f>F536+H536+J536</f>
        <v>3501</v>
      </c>
      <c r="M536" s="8" t="s">
        <v>52</v>
      </c>
      <c r="N536" s="2" t="s">
        <v>99</v>
      </c>
      <c r="O536" s="2" t="s">
        <v>99</v>
      </c>
      <c r="P536" s="2" t="s">
        <v>52</v>
      </c>
      <c r="Q536" s="2" t="s">
        <v>52</v>
      </c>
      <c r="R536" s="2" t="s">
        <v>52</v>
      </c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2" t="s">
        <v>52</v>
      </c>
      <c r="AW536" s="2" t="s">
        <v>52</v>
      </c>
      <c r="AX536" s="2" t="s">
        <v>52</v>
      </c>
      <c r="AY536" s="2" t="s">
        <v>52</v>
      </c>
    </row>
    <row r="537" spans="1:51" ht="30" customHeight="1" x14ac:dyDescent="0.3">
      <c r="A537" s="9"/>
      <c r="B537" s="9"/>
      <c r="C537" s="9"/>
      <c r="D537" s="9"/>
      <c r="E537" s="13"/>
      <c r="F537" s="14"/>
      <c r="G537" s="13"/>
      <c r="H537" s="14"/>
      <c r="I537" s="13"/>
      <c r="J537" s="14"/>
      <c r="K537" s="13"/>
      <c r="L537" s="14"/>
      <c r="M537" s="9"/>
    </row>
    <row r="538" spans="1:51" ht="30" customHeight="1" x14ac:dyDescent="0.3">
      <c r="A538" s="36" t="s">
        <v>1745</v>
      </c>
      <c r="B538" s="36"/>
      <c r="C538" s="36"/>
      <c r="D538" s="36"/>
      <c r="E538" s="37"/>
      <c r="F538" s="38"/>
      <c r="G538" s="37"/>
      <c r="H538" s="38"/>
      <c r="I538" s="37"/>
      <c r="J538" s="38"/>
      <c r="K538" s="37"/>
      <c r="L538" s="38"/>
      <c r="M538" s="36"/>
      <c r="N538" s="1" t="s">
        <v>717</v>
      </c>
    </row>
    <row r="539" spans="1:51" ht="30" customHeight="1" x14ac:dyDescent="0.3">
      <c r="A539" s="8" t="s">
        <v>1746</v>
      </c>
      <c r="B539" s="8" t="s">
        <v>52</v>
      </c>
      <c r="C539" s="8" t="s">
        <v>80</v>
      </c>
      <c r="D539" s="9">
        <v>1</v>
      </c>
      <c r="E539" s="13">
        <f>일위대가목록!E196</f>
        <v>0</v>
      </c>
      <c r="F539" s="14">
        <f>TRUNC(E539*D539,1)</f>
        <v>0</v>
      </c>
      <c r="G539" s="13">
        <f>일위대가목록!F196</f>
        <v>4131</v>
      </c>
      <c r="H539" s="14">
        <f>TRUNC(G539*D539,1)</f>
        <v>4131</v>
      </c>
      <c r="I539" s="13">
        <f>일위대가목록!G196</f>
        <v>0</v>
      </c>
      <c r="J539" s="14">
        <f>TRUNC(I539*D539,1)</f>
        <v>0</v>
      </c>
      <c r="K539" s="13">
        <f>TRUNC(E539+G539+I539,1)</f>
        <v>4131</v>
      </c>
      <c r="L539" s="14">
        <f>TRUNC(F539+H539+J539,1)</f>
        <v>4131</v>
      </c>
      <c r="M539" s="8" t="s">
        <v>1747</v>
      </c>
      <c r="N539" s="2" t="s">
        <v>717</v>
      </c>
      <c r="O539" s="2" t="s">
        <v>1748</v>
      </c>
      <c r="P539" s="2" t="s">
        <v>64</v>
      </c>
      <c r="Q539" s="2" t="s">
        <v>65</v>
      </c>
      <c r="R539" s="2" t="s">
        <v>65</v>
      </c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2" t="s">
        <v>52</v>
      </c>
      <c r="AW539" s="2" t="s">
        <v>1749</v>
      </c>
      <c r="AX539" s="2" t="s">
        <v>52</v>
      </c>
      <c r="AY539" s="2" t="s">
        <v>52</v>
      </c>
    </row>
    <row r="540" spans="1:51" ht="30" customHeight="1" x14ac:dyDescent="0.3">
      <c r="A540" s="8" t="s">
        <v>714</v>
      </c>
      <c r="B540" s="8" t="s">
        <v>1750</v>
      </c>
      <c r="C540" s="8" t="s">
        <v>80</v>
      </c>
      <c r="D540" s="9">
        <v>1</v>
      </c>
      <c r="E540" s="13">
        <f>단가대비표!O94</f>
        <v>3800</v>
      </c>
      <c r="F540" s="14">
        <f>TRUNC(E540*D540,1)</f>
        <v>3800</v>
      </c>
      <c r="G540" s="13">
        <f>단가대비표!P94</f>
        <v>0</v>
      </c>
      <c r="H540" s="14">
        <f>TRUNC(G540*D540,1)</f>
        <v>0</v>
      </c>
      <c r="I540" s="13">
        <f>단가대비표!V94</f>
        <v>0</v>
      </c>
      <c r="J540" s="14">
        <f>TRUNC(I540*D540,1)</f>
        <v>0</v>
      </c>
      <c r="K540" s="13">
        <f>TRUNC(E540+G540+I540,1)</f>
        <v>3800</v>
      </c>
      <c r="L540" s="14">
        <f>TRUNC(F540+H540+J540,1)</f>
        <v>3800</v>
      </c>
      <c r="M540" s="8" t="s">
        <v>52</v>
      </c>
      <c r="N540" s="2" t="s">
        <v>717</v>
      </c>
      <c r="O540" s="2" t="s">
        <v>1751</v>
      </c>
      <c r="P540" s="2" t="s">
        <v>65</v>
      </c>
      <c r="Q540" s="2" t="s">
        <v>65</v>
      </c>
      <c r="R540" s="2" t="s">
        <v>64</v>
      </c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2" t="s">
        <v>52</v>
      </c>
      <c r="AW540" s="2" t="s">
        <v>1752</v>
      </c>
      <c r="AX540" s="2" t="s">
        <v>52</v>
      </c>
      <c r="AY540" s="2" t="s">
        <v>52</v>
      </c>
    </row>
    <row r="541" spans="1:51" ht="30" customHeight="1" x14ac:dyDescent="0.3">
      <c r="A541" s="8" t="s">
        <v>904</v>
      </c>
      <c r="B541" s="8" t="s">
        <v>52</v>
      </c>
      <c r="C541" s="8" t="s">
        <v>52</v>
      </c>
      <c r="D541" s="9"/>
      <c r="E541" s="13"/>
      <c r="F541" s="14">
        <f>TRUNC(SUMIF(N539:N540, N538, F539:F540),0)</f>
        <v>3800</v>
      </c>
      <c r="G541" s="13"/>
      <c r="H541" s="14">
        <f>TRUNC(SUMIF(N539:N540, N538, H539:H540),0)</f>
        <v>4131</v>
      </c>
      <c r="I541" s="13"/>
      <c r="J541" s="14">
        <f>TRUNC(SUMIF(N539:N540, N538, J539:J540),0)</f>
        <v>0</v>
      </c>
      <c r="K541" s="13"/>
      <c r="L541" s="14">
        <f>F541+H541+J541</f>
        <v>7931</v>
      </c>
      <c r="M541" s="8" t="s">
        <v>52</v>
      </c>
      <c r="N541" s="2" t="s">
        <v>99</v>
      </c>
      <c r="O541" s="2" t="s">
        <v>99</v>
      </c>
      <c r="P541" s="2" t="s">
        <v>52</v>
      </c>
      <c r="Q541" s="2" t="s">
        <v>52</v>
      </c>
      <c r="R541" s="2" t="s">
        <v>52</v>
      </c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2" t="s">
        <v>52</v>
      </c>
      <c r="AW541" s="2" t="s">
        <v>52</v>
      </c>
      <c r="AX541" s="2" t="s">
        <v>52</v>
      </c>
      <c r="AY541" s="2" t="s">
        <v>52</v>
      </c>
    </row>
    <row r="542" spans="1:51" ht="30" customHeight="1" x14ac:dyDescent="0.3">
      <c r="A542" s="9"/>
      <c r="B542" s="9"/>
      <c r="C542" s="9"/>
      <c r="D542" s="9"/>
      <c r="E542" s="13"/>
      <c r="F542" s="14"/>
      <c r="G542" s="13"/>
      <c r="H542" s="14"/>
      <c r="I542" s="13"/>
      <c r="J542" s="14"/>
      <c r="K542" s="13"/>
      <c r="L542" s="14"/>
      <c r="M542" s="9"/>
    </row>
    <row r="543" spans="1:51" ht="30" customHeight="1" x14ac:dyDescent="0.3">
      <c r="A543" s="36" t="s">
        <v>1753</v>
      </c>
      <c r="B543" s="36"/>
      <c r="C543" s="36"/>
      <c r="D543" s="36"/>
      <c r="E543" s="37"/>
      <c r="F543" s="38"/>
      <c r="G543" s="37"/>
      <c r="H543" s="38"/>
      <c r="I543" s="37"/>
      <c r="J543" s="38"/>
      <c r="K543" s="37"/>
      <c r="L543" s="38"/>
      <c r="M543" s="36"/>
      <c r="N543" s="1" t="s">
        <v>724</v>
      </c>
    </row>
    <row r="544" spans="1:51" ht="30" customHeight="1" x14ac:dyDescent="0.3">
      <c r="A544" s="8" t="s">
        <v>1754</v>
      </c>
      <c r="B544" s="8" t="s">
        <v>1755</v>
      </c>
      <c r="C544" s="8" t="s">
        <v>80</v>
      </c>
      <c r="D544" s="9">
        <v>1</v>
      </c>
      <c r="E544" s="13">
        <f>일위대가목록!E197</f>
        <v>0</v>
      </c>
      <c r="F544" s="14">
        <f>TRUNC(E544*D544,1)</f>
        <v>0</v>
      </c>
      <c r="G544" s="13">
        <f>일위대가목록!F197</f>
        <v>6254</v>
      </c>
      <c r="H544" s="14">
        <f>TRUNC(G544*D544,1)</f>
        <v>6254</v>
      </c>
      <c r="I544" s="13">
        <f>일위대가목록!G197</f>
        <v>0</v>
      </c>
      <c r="J544" s="14">
        <f>TRUNC(I544*D544,1)</f>
        <v>0</v>
      </c>
      <c r="K544" s="13">
        <f>TRUNC(E544+G544+I544,1)</f>
        <v>6254</v>
      </c>
      <c r="L544" s="14">
        <f>TRUNC(F544+H544+J544,1)</f>
        <v>6254</v>
      </c>
      <c r="M544" s="8" t="s">
        <v>1756</v>
      </c>
      <c r="N544" s="2" t="s">
        <v>724</v>
      </c>
      <c r="O544" s="2" t="s">
        <v>1757</v>
      </c>
      <c r="P544" s="2" t="s">
        <v>64</v>
      </c>
      <c r="Q544" s="2" t="s">
        <v>65</v>
      </c>
      <c r="R544" s="2" t="s">
        <v>65</v>
      </c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2" t="s">
        <v>52</v>
      </c>
      <c r="AW544" s="2" t="s">
        <v>1758</v>
      </c>
      <c r="AX544" s="2" t="s">
        <v>52</v>
      </c>
      <c r="AY544" s="2" t="s">
        <v>52</v>
      </c>
    </row>
    <row r="545" spans="1:51" ht="30" customHeight="1" x14ac:dyDescent="0.3">
      <c r="A545" s="8" t="s">
        <v>1261</v>
      </c>
      <c r="B545" s="8" t="s">
        <v>52</v>
      </c>
      <c r="C545" s="8" t="s">
        <v>80</v>
      </c>
      <c r="D545" s="9">
        <v>1</v>
      </c>
      <c r="E545" s="13">
        <f>일위대가목록!E144</f>
        <v>0</v>
      </c>
      <c r="F545" s="14">
        <f>TRUNC(E545*D545,1)</f>
        <v>0</v>
      </c>
      <c r="G545" s="13">
        <f>일위대가목록!F144</f>
        <v>11723</v>
      </c>
      <c r="H545" s="14">
        <f>TRUNC(G545*D545,1)</f>
        <v>11723</v>
      </c>
      <c r="I545" s="13">
        <f>일위대가목록!G144</f>
        <v>351</v>
      </c>
      <c r="J545" s="14">
        <f>TRUNC(I545*D545,1)</f>
        <v>351</v>
      </c>
      <c r="K545" s="13">
        <f>TRUNC(E545+G545+I545,1)</f>
        <v>12074</v>
      </c>
      <c r="L545" s="14">
        <f>TRUNC(F545+H545+J545,1)</f>
        <v>12074</v>
      </c>
      <c r="M545" s="8" t="s">
        <v>1262</v>
      </c>
      <c r="N545" s="2" t="s">
        <v>724</v>
      </c>
      <c r="O545" s="2" t="s">
        <v>1263</v>
      </c>
      <c r="P545" s="2" t="s">
        <v>64</v>
      </c>
      <c r="Q545" s="2" t="s">
        <v>65</v>
      </c>
      <c r="R545" s="2" t="s">
        <v>65</v>
      </c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2" t="s">
        <v>52</v>
      </c>
      <c r="AW545" s="2" t="s">
        <v>1759</v>
      </c>
      <c r="AX545" s="2" t="s">
        <v>52</v>
      </c>
      <c r="AY545" s="2" t="s">
        <v>52</v>
      </c>
    </row>
    <row r="546" spans="1:51" ht="30" customHeight="1" x14ac:dyDescent="0.3">
      <c r="A546" s="8" t="s">
        <v>904</v>
      </c>
      <c r="B546" s="8" t="s">
        <v>52</v>
      </c>
      <c r="C546" s="8" t="s">
        <v>52</v>
      </c>
      <c r="D546" s="9"/>
      <c r="E546" s="13"/>
      <c r="F546" s="14">
        <f>TRUNC(SUMIF(N544:N545, N543, F544:F545),0)</f>
        <v>0</v>
      </c>
      <c r="G546" s="13"/>
      <c r="H546" s="14">
        <f>TRUNC(SUMIF(N544:N545, N543, H544:H545),0)</f>
        <v>17977</v>
      </c>
      <c r="I546" s="13"/>
      <c r="J546" s="14">
        <f>TRUNC(SUMIF(N544:N545, N543, J544:J545),0)</f>
        <v>351</v>
      </c>
      <c r="K546" s="13"/>
      <c r="L546" s="14">
        <f>F546+H546+J546</f>
        <v>18328</v>
      </c>
      <c r="M546" s="8" t="s">
        <v>52</v>
      </c>
      <c r="N546" s="2" t="s">
        <v>99</v>
      </c>
      <c r="O546" s="2" t="s">
        <v>99</v>
      </c>
      <c r="P546" s="2" t="s">
        <v>52</v>
      </c>
      <c r="Q546" s="2" t="s">
        <v>52</v>
      </c>
      <c r="R546" s="2" t="s">
        <v>52</v>
      </c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2" t="s">
        <v>52</v>
      </c>
      <c r="AW546" s="2" t="s">
        <v>52</v>
      </c>
      <c r="AX546" s="2" t="s">
        <v>52</v>
      </c>
      <c r="AY546" s="2" t="s">
        <v>52</v>
      </c>
    </row>
    <row r="547" spans="1:51" ht="30" customHeight="1" x14ac:dyDescent="0.3">
      <c r="A547" s="9"/>
      <c r="B547" s="9"/>
      <c r="C547" s="9"/>
      <c r="D547" s="9"/>
      <c r="E547" s="13"/>
      <c r="F547" s="14"/>
      <c r="G547" s="13"/>
      <c r="H547" s="14"/>
      <c r="I547" s="13"/>
      <c r="J547" s="14"/>
      <c r="K547" s="13"/>
      <c r="L547" s="14"/>
      <c r="M547" s="9"/>
    </row>
    <row r="548" spans="1:51" ht="30" customHeight="1" x14ac:dyDescent="0.3">
      <c r="A548" s="36" t="s">
        <v>1760</v>
      </c>
      <c r="B548" s="36"/>
      <c r="C548" s="36"/>
      <c r="D548" s="36"/>
      <c r="E548" s="37"/>
      <c r="F548" s="38"/>
      <c r="G548" s="37"/>
      <c r="H548" s="38"/>
      <c r="I548" s="37"/>
      <c r="J548" s="38"/>
      <c r="K548" s="37"/>
      <c r="L548" s="38"/>
      <c r="M548" s="36"/>
      <c r="N548" s="1" t="s">
        <v>728</v>
      </c>
    </row>
    <row r="549" spans="1:51" ht="30" customHeight="1" x14ac:dyDescent="0.3">
      <c r="A549" s="8" t="s">
        <v>1754</v>
      </c>
      <c r="B549" s="8" t="s">
        <v>1755</v>
      </c>
      <c r="C549" s="8" t="s">
        <v>80</v>
      </c>
      <c r="D549" s="9">
        <v>1</v>
      </c>
      <c r="E549" s="13">
        <f>일위대가목록!E197</f>
        <v>0</v>
      </c>
      <c r="F549" s="14">
        <f>TRUNC(E549*D549,1)</f>
        <v>0</v>
      </c>
      <c r="G549" s="13">
        <f>일위대가목록!F197</f>
        <v>6254</v>
      </c>
      <c r="H549" s="14">
        <f>TRUNC(G549*D549,1)</f>
        <v>6254</v>
      </c>
      <c r="I549" s="13">
        <f>일위대가목록!G197</f>
        <v>0</v>
      </c>
      <c r="J549" s="14">
        <f>TRUNC(I549*D549,1)</f>
        <v>0</v>
      </c>
      <c r="K549" s="13">
        <f>TRUNC(E549+G549+I549,1)</f>
        <v>6254</v>
      </c>
      <c r="L549" s="14">
        <f>TRUNC(F549+H549+J549,1)</f>
        <v>6254</v>
      </c>
      <c r="M549" s="8" t="s">
        <v>1756</v>
      </c>
      <c r="N549" s="2" t="s">
        <v>728</v>
      </c>
      <c r="O549" s="2" t="s">
        <v>1757</v>
      </c>
      <c r="P549" s="2" t="s">
        <v>64</v>
      </c>
      <c r="Q549" s="2" t="s">
        <v>65</v>
      </c>
      <c r="R549" s="2" t="s">
        <v>65</v>
      </c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2" t="s">
        <v>52</v>
      </c>
      <c r="AW549" s="2" t="s">
        <v>1761</v>
      </c>
      <c r="AX549" s="2" t="s">
        <v>52</v>
      </c>
      <c r="AY549" s="2" t="s">
        <v>52</v>
      </c>
    </row>
    <row r="550" spans="1:51" ht="30" customHeight="1" x14ac:dyDescent="0.3">
      <c r="A550" s="8" t="s">
        <v>1261</v>
      </c>
      <c r="B550" s="8" t="s">
        <v>52</v>
      </c>
      <c r="C550" s="8" t="s">
        <v>80</v>
      </c>
      <c r="D550" s="9">
        <v>1</v>
      </c>
      <c r="E550" s="13">
        <f>일위대가목록!E144</f>
        <v>0</v>
      </c>
      <c r="F550" s="14">
        <f>TRUNC(E550*D550,1)</f>
        <v>0</v>
      </c>
      <c r="G550" s="13">
        <f>일위대가목록!F144</f>
        <v>11723</v>
      </c>
      <c r="H550" s="14">
        <f>TRUNC(G550*D550,1)</f>
        <v>11723</v>
      </c>
      <c r="I550" s="13">
        <f>일위대가목록!G144</f>
        <v>351</v>
      </c>
      <c r="J550" s="14">
        <f>TRUNC(I550*D550,1)</f>
        <v>351</v>
      </c>
      <c r="K550" s="13">
        <f>TRUNC(E550+G550+I550,1)</f>
        <v>12074</v>
      </c>
      <c r="L550" s="14">
        <f>TRUNC(F550+H550+J550,1)</f>
        <v>12074</v>
      </c>
      <c r="M550" s="8" t="s">
        <v>1262</v>
      </c>
      <c r="N550" s="2" t="s">
        <v>728</v>
      </c>
      <c r="O550" s="2" t="s">
        <v>1263</v>
      </c>
      <c r="P550" s="2" t="s">
        <v>64</v>
      </c>
      <c r="Q550" s="2" t="s">
        <v>65</v>
      </c>
      <c r="R550" s="2" t="s">
        <v>65</v>
      </c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2" t="s">
        <v>52</v>
      </c>
      <c r="AW550" s="2" t="s">
        <v>1762</v>
      </c>
      <c r="AX550" s="2" t="s">
        <v>52</v>
      </c>
      <c r="AY550" s="2" t="s">
        <v>52</v>
      </c>
    </row>
    <row r="551" spans="1:51" ht="30" customHeight="1" x14ac:dyDescent="0.3">
      <c r="A551" s="8" t="s">
        <v>904</v>
      </c>
      <c r="B551" s="8" t="s">
        <v>52</v>
      </c>
      <c r="C551" s="8" t="s">
        <v>52</v>
      </c>
      <c r="D551" s="9"/>
      <c r="E551" s="13"/>
      <c r="F551" s="14">
        <f>TRUNC(SUMIF(N549:N550, N548, F549:F550),0)</f>
        <v>0</v>
      </c>
      <c r="G551" s="13"/>
      <c r="H551" s="14">
        <f>TRUNC(SUMIF(N549:N550, N548, H549:H550),0)</f>
        <v>17977</v>
      </c>
      <c r="I551" s="13"/>
      <c r="J551" s="14">
        <f>TRUNC(SUMIF(N549:N550, N548, J549:J550),0)</f>
        <v>351</v>
      </c>
      <c r="K551" s="13"/>
      <c r="L551" s="14">
        <f>F551+H551+J551</f>
        <v>18328</v>
      </c>
      <c r="M551" s="8" t="s">
        <v>52</v>
      </c>
      <c r="N551" s="2" t="s">
        <v>99</v>
      </c>
      <c r="O551" s="2" t="s">
        <v>99</v>
      </c>
      <c r="P551" s="2" t="s">
        <v>52</v>
      </c>
      <c r="Q551" s="2" t="s">
        <v>52</v>
      </c>
      <c r="R551" s="2" t="s">
        <v>52</v>
      </c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2" t="s">
        <v>52</v>
      </c>
      <c r="AW551" s="2" t="s">
        <v>52</v>
      </c>
      <c r="AX551" s="2" t="s">
        <v>52</v>
      </c>
      <c r="AY551" s="2" t="s">
        <v>52</v>
      </c>
    </row>
    <row r="552" spans="1:51" ht="30" customHeight="1" x14ac:dyDescent="0.3">
      <c r="A552" s="9"/>
      <c r="B552" s="9"/>
      <c r="C552" s="9"/>
      <c r="D552" s="9"/>
      <c r="E552" s="13"/>
      <c r="F552" s="14"/>
      <c r="G552" s="13"/>
      <c r="H552" s="14"/>
      <c r="I552" s="13"/>
      <c r="J552" s="14"/>
      <c r="K552" s="13"/>
      <c r="L552" s="14"/>
      <c r="M552" s="9"/>
    </row>
    <row r="553" spans="1:51" ht="30" customHeight="1" x14ac:dyDescent="0.3">
      <c r="A553" s="36" t="s">
        <v>1763</v>
      </c>
      <c r="B553" s="36"/>
      <c r="C553" s="36"/>
      <c r="D553" s="36"/>
      <c r="E553" s="37"/>
      <c r="F553" s="38"/>
      <c r="G553" s="37"/>
      <c r="H553" s="38"/>
      <c r="I553" s="37"/>
      <c r="J553" s="38"/>
      <c r="K553" s="37"/>
      <c r="L553" s="38"/>
      <c r="M553" s="36"/>
      <c r="N553" s="1" t="s">
        <v>732</v>
      </c>
    </row>
    <row r="554" spans="1:51" ht="30" customHeight="1" x14ac:dyDescent="0.3">
      <c r="A554" s="8" t="s">
        <v>910</v>
      </c>
      <c r="B554" s="8" t="s">
        <v>911</v>
      </c>
      <c r="C554" s="8" t="s">
        <v>912</v>
      </c>
      <c r="D554" s="9">
        <v>0.03</v>
      </c>
      <c r="E554" s="13">
        <f>단가대비표!O200</f>
        <v>0</v>
      </c>
      <c r="F554" s="14">
        <f>TRUNC(E554*D554,1)</f>
        <v>0</v>
      </c>
      <c r="G554" s="13">
        <f>단가대비표!P200</f>
        <v>224657</v>
      </c>
      <c r="H554" s="14">
        <f>TRUNC(G554*D554,1)</f>
        <v>6739.7</v>
      </c>
      <c r="I554" s="13">
        <f>단가대비표!V200</f>
        <v>0</v>
      </c>
      <c r="J554" s="14">
        <f>TRUNC(I554*D554,1)</f>
        <v>0</v>
      </c>
      <c r="K554" s="13">
        <f>TRUNC(E554+G554+I554,1)</f>
        <v>224657</v>
      </c>
      <c r="L554" s="14">
        <f>TRUNC(F554+H554+J554,1)</f>
        <v>6739.7</v>
      </c>
      <c r="M554" s="8" t="s">
        <v>52</v>
      </c>
      <c r="N554" s="2" t="s">
        <v>732</v>
      </c>
      <c r="O554" s="2" t="s">
        <v>913</v>
      </c>
      <c r="P554" s="2" t="s">
        <v>65</v>
      </c>
      <c r="Q554" s="2" t="s">
        <v>65</v>
      </c>
      <c r="R554" s="2" t="s">
        <v>64</v>
      </c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2" t="s">
        <v>52</v>
      </c>
      <c r="AW554" s="2" t="s">
        <v>1764</v>
      </c>
      <c r="AX554" s="2" t="s">
        <v>52</v>
      </c>
      <c r="AY554" s="2" t="s">
        <v>52</v>
      </c>
    </row>
    <row r="555" spans="1:51" ht="30" customHeight="1" x14ac:dyDescent="0.3">
      <c r="A555" s="8" t="s">
        <v>915</v>
      </c>
      <c r="B555" s="8" t="s">
        <v>911</v>
      </c>
      <c r="C555" s="8" t="s">
        <v>912</v>
      </c>
      <c r="D555" s="9">
        <v>2.5000000000000001E-2</v>
      </c>
      <c r="E555" s="13">
        <f>단가대비표!O187</f>
        <v>0</v>
      </c>
      <c r="F555" s="14">
        <f>TRUNC(E555*D555,1)</f>
        <v>0</v>
      </c>
      <c r="G555" s="13">
        <f>단가대비표!P187</f>
        <v>141096</v>
      </c>
      <c r="H555" s="14">
        <f>TRUNC(G555*D555,1)</f>
        <v>3527.4</v>
      </c>
      <c r="I555" s="13">
        <f>단가대비표!V187</f>
        <v>0</v>
      </c>
      <c r="J555" s="14">
        <f>TRUNC(I555*D555,1)</f>
        <v>0</v>
      </c>
      <c r="K555" s="13">
        <f>TRUNC(E555+G555+I555,1)</f>
        <v>141096</v>
      </c>
      <c r="L555" s="14">
        <f>TRUNC(F555+H555+J555,1)</f>
        <v>3527.4</v>
      </c>
      <c r="M555" s="8" t="s">
        <v>52</v>
      </c>
      <c r="N555" s="2" t="s">
        <v>732</v>
      </c>
      <c r="O555" s="2" t="s">
        <v>916</v>
      </c>
      <c r="P555" s="2" t="s">
        <v>65</v>
      </c>
      <c r="Q555" s="2" t="s">
        <v>65</v>
      </c>
      <c r="R555" s="2" t="s">
        <v>64</v>
      </c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2" t="s">
        <v>52</v>
      </c>
      <c r="AW555" s="2" t="s">
        <v>1765</v>
      </c>
      <c r="AX555" s="2" t="s">
        <v>52</v>
      </c>
      <c r="AY555" s="2" t="s">
        <v>52</v>
      </c>
    </row>
    <row r="556" spans="1:51" ht="30" customHeight="1" x14ac:dyDescent="0.3">
      <c r="A556" s="8" t="s">
        <v>904</v>
      </c>
      <c r="B556" s="8" t="s">
        <v>52</v>
      </c>
      <c r="C556" s="8" t="s">
        <v>52</v>
      </c>
      <c r="D556" s="9"/>
      <c r="E556" s="13"/>
      <c r="F556" s="14">
        <f>TRUNC(SUMIF(N554:N555, N553, F554:F555),0)</f>
        <v>0</v>
      </c>
      <c r="G556" s="13"/>
      <c r="H556" s="14">
        <f>TRUNC(SUMIF(N554:N555, N553, H554:H555),0)</f>
        <v>10267</v>
      </c>
      <c r="I556" s="13"/>
      <c r="J556" s="14">
        <f>TRUNC(SUMIF(N554:N555, N553, J554:J555),0)</f>
        <v>0</v>
      </c>
      <c r="K556" s="13"/>
      <c r="L556" s="14">
        <f>F556+H556+J556</f>
        <v>10267</v>
      </c>
      <c r="M556" s="8" t="s">
        <v>52</v>
      </c>
      <c r="N556" s="2" t="s">
        <v>99</v>
      </c>
      <c r="O556" s="2" t="s">
        <v>99</v>
      </c>
      <c r="P556" s="2" t="s">
        <v>52</v>
      </c>
      <c r="Q556" s="2" t="s">
        <v>52</v>
      </c>
      <c r="R556" s="2" t="s">
        <v>52</v>
      </c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2" t="s">
        <v>52</v>
      </c>
      <c r="AW556" s="2" t="s">
        <v>52</v>
      </c>
      <c r="AX556" s="2" t="s">
        <v>52</v>
      </c>
      <c r="AY556" s="2" t="s">
        <v>52</v>
      </c>
    </row>
    <row r="557" spans="1:51" ht="30" customHeight="1" x14ac:dyDescent="0.3">
      <c r="A557" s="9"/>
      <c r="B557" s="9"/>
      <c r="C557" s="9"/>
      <c r="D557" s="9"/>
      <c r="E557" s="13"/>
      <c r="F557" s="14"/>
      <c r="G557" s="13"/>
      <c r="H557" s="14"/>
      <c r="I557" s="13"/>
      <c r="J557" s="14"/>
      <c r="K557" s="13"/>
      <c r="L557" s="14"/>
      <c r="M557" s="9"/>
    </row>
    <row r="558" spans="1:51" ht="30" customHeight="1" x14ac:dyDescent="0.3">
      <c r="A558" s="36" t="s">
        <v>1766</v>
      </c>
      <c r="B558" s="36"/>
      <c r="C558" s="36"/>
      <c r="D558" s="36"/>
      <c r="E558" s="37"/>
      <c r="F558" s="38"/>
      <c r="G558" s="37"/>
      <c r="H558" s="38"/>
      <c r="I558" s="37"/>
      <c r="J558" s="38"/>
      <c r="K558" s="37"/>
      <c r="L558" s="38"/>
      <c r="M558" s="36"/>
      <c r="N558" s="1" t="s">
        <v>738</v>
      </c>
    </row>
    <row r="559" spans="1:51" ht="30" customHeight="1" x14ac:dyDescent="0.3">
      <c r="A559" s="8" t="s">
        <v>1767</v>
      </c>
      <c r="B559" s="8" t="s">
        <v>911</v>
      </c>
      <c r="C559" s="8" t="s">
        <v>912</v>
      </c>
      <c r="D559" s="9">
        <v>3.9E-2</v>
      </c>
      <c r="E559" s="13">
        <f>단가대비표!O195</f>
        <v>0</v>
      </c>
      <c r="F559" s="14">
        <f>TRUNC(E559*D559,1)</f>
        <v>0</v>
      </c>
      <c r="G559" s="13">
        <f>단가대비표!P195</f>
        <v>225966</v>
      </c>
      <c r="H559" s="14">
        <f>TRUNC(G559*D559,1)</f>
        <v>8812.6</v>
      </c>
      <c r="I559" s="13">
        <f>단가대비표!V195</f>
        <v>0</v>
      </c>
      <c r="J559" s="14">
        <f>TRUNC(I559*D559,1)</f>
        <v>0</v>
      </c>
      <c r="K559" s="13">
        <f t="shared" ref="K559:L561" si="73">TRUNC(E559+G559+I559,1)</f>
        <v>225966</v>
      </c>
      <c r="L559" s="14">
        <f t="shared" si="73"/>
        <v>8812.6</v>
      </c>
      <c r="M559" s="8" t="s">
        <v>52</v>
      </c>
      <c r="N559" s="2" t="s">
        <v>738</v>
      </c>
      <c r="O559" s="2" t="s">
        <v>1768</v>
      </c>
      <c r="P559" s="2" t="s">
        <v>65</v>
      </c>
      <c r="Q559" s="2" t="s">
        <v>65</v>
      </c>
      <c r="R559" s="2" t="s">
        <v>64</v>
      </c>
      <c r="S559" s="3"/>
      <c r="T559" s="3"/>
      <c r="U559" s="3"/>
      <c r="V559" s="3">
        <v>1</v>
      </c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2" t="s">
        <v>52</v>
      </c>
      <c r="AW559" s="2" t="s">
        <v>1769</v>
      </c>
      <c r="AX559" s="2" t="s">
        <v>52</v>
      </c>
      <c r="AY559" s="2" t="s">
        <v>52</v>
      </c>
    </row>
    <row r="560" spans="1:51" ht="30" customHeight="1" x14ac:dyDescent="0.3">
      <c r="A560" s="8" t="s">
        <v>915</v>
      </c>
      <c r="B560" s="8" t="s">
        <v>911</v>
      </c>
      <c r="C560" s="8" t="s">
        <v>912</v>
      </c>
      <c r="D560" s="9">
        <v>5.5E-2</v>
      </c>
      <c r="E560" s="13">
        <f>단가대비표!O187</f>
        <v>0</v>
      </c>
      <c r="F560" s="14">
        <f>TRUNC(E560*D560,1)</f>
        <v>0</v>
      </c>
      <c r="G560" s="13">
        <f>단가대비표!P187</f>
        <v>141096</v>
      </c>
      <c r="H560" s="14">
        <f>TRUNC(G560*D560,1)</f>
        <v>7760.2</v>
      </c>
      <c r="I560" s="13">
        <f>단가대비표!V187</f>
        <v>0</v>
      </c>
      <c r="J560" s="14">
        <f>TRUNC(I560*D560,1)</f>
        <v>0</v>
      </c>
      <c r="K560" s="13">
        <f t="shared" si="73"/>
        <v>141096</v>
      </c>
      <c r="L560" s="14">
        <f t="shared" si="73"/>
        <v>7760.2</v>
      </c>
      <c r="M560" s="8" t="s">
        <v>52</v>
      </c>
      <c r="N560" s="2" t="s">
        <v>738</v>
      </c>
      <c r="O560" s="2" t="s">
        <v>916</v>
      </c>
      <c r="P560" s="2" t="s">
        <v>65</v>
      </c>
      <c r="Q560" s="2" t="s">
        <v>65</v>
      </c>
      <c r="R560" s="2" t="s">
        <v>64</v>
      </c>
      <c r="S560" s="3"/>
      <c r="T560" s="3"/>
      <c r="U560" s="3"/>
      <c r="V560" s="3">
        <v>1</v>
      </c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2" t="s">
        <v>52</v>
      </c>
      <c r="AW560" s="2" t="s">
        <v>1770</v>
      </c>
      <c r="AX560" s="2" t="s">
        <v>52</v>
      </c>
      <c r="AY560" s="2" t="s">
        <v>52</v>
      </c>
    </row>
    <row r="561" spans="1:51" ht="30" customHeight="1" x14ac:dyDescent="0.3">
      <c r="A561" s="8" t="s">
        <v>1137</v>
      </c>
      <c r="B561" s="8" t="s">
        <v>1771</v>
      </c>
      <c r="C561" s="8" t="s">
        <v>623</v>
      </c>
      <c r="D561" s="9">
        <v>1</v>
      </c>
      <c r="E561" s="13">
        <f>TRUNC(SUMIF(V559:V561, RIGHTB(O561, 1), H559:H561)*U561, 2)</f>
        <v>828.64</v>
      </c>
      <c r="F561" s="14">
        <f>TRUNC(E561*D561,1)</f>
        <v>828.6</v>
      </c>
      <c r="G561" s="13">
        <v>0</v>
      </c>
      <c r="H561" s="14">
        <f>TRUNC(G561*D561,1)</f>
        <v>0</v>
      </c>
      <c r="I561" s="13">
        <v>0</v>
      </c>
      <c r="J561" s="14">
        <f>TRUNC(I561*D561,1)</f>
        <v>0</v>
      </c>
      <c r="K561" s="13">
        <f t="shared" si="73"/>
        <v>828.6</v>
      </c>
      <c r="L561" s="14">
        <f t="shared" si="73"/>
        <v>828.6</v>
      </c>
      <c r="M561" s="8" t="s">
        <v>52</v>
      </c>
      <c r="N561" s="2" t="s">
        <v>738</v>
      </c>
      <c r="O561" s="2" t="s">
        <v>806</v>
      </c>
      <c r="P561" s="2" t="s">
        <v>65</v>
      </c>
      <c r="Q561" s="2" t="s">
        <v>65</v>
      </c>
      <c r="R561" s="2" t="s">
        <v>65</v>
      </c>
      <c r="S561" s="3">
        <v>1</v>
      </c>
      <c r="T561" s="3">
        <v>0</v>
      </c>
      <c r="U561" s="3">
        <v>0.05</v>
      </c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2" t="s">
        <v>52</v>
      </c>
      <c r="AW561" s="2" t="s">
        <v>1772</v>
      </c>
      <c r="AX561" s="2" t="s">
        <v>52</v>
      </c>
      <c r="AY561" s="2" t="s">
        <v>52</v>
      </c>
    </row>
    <row r="562" spans="1:51" ht="30" customHeight="1" x14ac:dyDescent="0.3">
      <c r="A562" s="8" t="s">
        <v>904</v>
      </c>
      <c r="B562" s="8" t="s">
        <v>52</v>
      </c>
      <c r="C562" s="8" t="s">
        <v>52</v>
      </c>
      <c r="D562" s="9"/>
      <c r="E562" s="13"/>
      <c r="F562" s="14">
        <f>TRUNC(SUMIF(N559:N561, N558, F559:F561),0)</f>
        <v>828</v>
      </c>
      <c r="G562" s="13"/>
      <c r="H562" s="14">
        <f>TRUNC(SUMIF(N559:N561, N558, H559:H561),0)</f>
        <v>16572</v>
      </c>
      <c r="I562" s="13"/>
      <c r="J562" s="14">
        <f>TRUNC(SUMIF(N559:N561, N558, J559:J561),0)</f>
        <v>0</v>
      </c>
      <c r="K562" s="13"/>
      <c r="L562" s="14">
        <f>F562+H562+J562</f>
        <v>17400</v>
      </c>
      <c r="M562" s="8" t="s">
        <v>52</v>
      </c>
      <c r="N562" s="2" t="s">
        <v>99</v>
      </c>
      <c r="O562" s="2" t="s">
        <v>99</v>
      </c>
      <c r="P562" s="2" t="s">
        <v>52</v>
      </c>
      <c r="Q562" s="2" t="s">
        <v>52</v>
      </c>
      <c r="R562" s="2" t="s">
        <v>52</v>
      </c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2" t="s">
        <v>52</v>
      </c>
      <c r="AW562" s="2" t="s">
        <v>52</v>
      </c>
      <c r="AX562" s="2" t="s">
        <v>52</v>
      </c>
      <c r="AY562" s="2" t="s">
        <v>52</v>
      </c>
    </row>
    <row r="563" spans="1:51" ht="30" customHeight="1" x14ac:dyDescent="0.3">
      <c r="A563" s="9"/>
      <c r="B563" s="9"/>
      <c r="C563" s="9"/>
      <c r="D563" s="9"/>
      <c r="E563" s="13"/>
      <c r="F563" s="14"/>
      <c r="G563" s="13"/>
      <c r="H563" s="14"/>
      <c r="I563" s="13"/>
      <c r="J563" s="14"/>
      <c r="K563" s="13"/>
      <c r="L563" s="14"/>
      <c r="M563" s="9"/>
    </row>
    <row r="564" spans="1:51" ht="30" customHeight="1" x14ac:dyDescent="0.3">
      <c r="A564" s="36" t="s">
        <v>1773</v>
      </c>
      <c r="B564" s="36"/>
      <c r="C564" s="36"/>
      <c r="D564" s="36"/>
      <c r="E564" s="37"/>
      <c r="F564" s="38"/>
      <c r="G564" s="37"/>
      <c r="H564" s="38"/>
      <c r="I564" s="37"/>
      <c r="J564" s="38"/>
      <c r="K564" s="37"/>
      <c r="L564" s="38"/>
      <c r="M564" s="36"/>
      <c r="N564" s="1" t="s">
        <v>742</v>
      </c>
    </row>
    <row r="565" spans="1:51" ht="30" customHeight="1" x14ac:dyDescent="0.3">
      <c r="A565" s="8" t="s">
        <v>1774</v>
      </c>
      <c r="B565" s="8" t="s">
        <v>52</v>
      </c>
      <c r="C565" s="8" t="s">
        <v>736</v>
      </c>
      <c r="D565" s="9">
        <v>1</v>
      </c>
      <c r="E565" s="13">
        <f>일위대가목록!E198</f>
        <v>0</v>
      </c>
      <c r="F565" s="14">
        <f>TRUNC(E565*D565,1)</f>
        <v>0</v>
      </c>
      <c r="G565" s="13">
        <f>일위대가목록!F198</f>
        <v>4938</v>
      </c>
      <c r="H565" s="14">
        <f>TRUNC(G565*D565,1)</f>
        <v>4938</v>
      </c>
      <c r="I565" s="13">
        <f>일위대가목록!G198</f>
        <v>0</v>
      </c>
      <c r="J565" s="14">
        <f>TRUNC(I565*D565,1)</f>
        <v>0</v>
      </c>
      <c r="K565" s="13">
        <f t="shared" ref="K565:L567" si="74">TRUNC(E565+G565+I565,1)</f>
        <v>4938</v>
      </c>
      <c r="L565" s="14">
        <f t="shared" si="74"/>
        <v>4938</v>
      </c>
      <c r="M565" s="8" t="s">
        <v>1775</v>
      </c>
      <c r="N565" s="2" t="s">
        <v>742</v>
      </c>
      <c r="O565" s="2" t="s">
        <v>1776</v>
      </c>
      <c r="P565" s="2" t="s">
        <v>64</v>
      </c>
      <c r="Q565" s="2" t="s">
        <v>65</v>
      </c>
      <c r="R565" s="2" t="s">
        <v>65</v>
      </c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2" t="s">
        <v>52</v>
      </c>
      <c r="AW565" s="2" t="s">
        <v>1777</v>
      </c>
      <c r="AX565" s="2" t="s">
        <v>52</v>
      </c>
      <c r="AY565" s="2" t="s">
        <v>52</v>
      </c>
    </row>
    <row r="566" spans="1:51" ht="30" customHeight="1" x14ac:dyDescent="0.3">
      <c r="A566" s="8" t="s">
        <v>1669</v>
      </c>
      <c r="B566" s="8" t="s">
        <v>1670</v>
      </c>
      <c r="C566" s="8" t="s">
        <v>1642</v>
      </c>
      <c r="D566" s="9">
        <v>0.01</v>
      </c>
      <c r="E566" s="13">
        <f>중기단가목록!E13</f>
        <v>56440</v>
      </c>
      <c r="F566" s="14">
        <f>TRUNC(E566*D566,1)</f>
        <v>564.4</v>
      </c>
      <c r="G566" s="13">
        <f>중기단가목록!F13</f>
        <v>406519</v>
      </c>
      <c r="H566" s="14">
        <f>TRUNC(G566*D566,1)</f>
        <v>4065.1</v>
      </c>
      <c r="I566" s="13">
        <f>중기단가목록!G13</f>
        <v>45911</v>
      </c>
      <c r="J566" s="14">
        <f>TRUNC(I566*D566,1)</f>
        <v>459.1</v>
      </c>
      <c r="K566" s="13">
        <f t="shared" si="74"/>
        <v>508870</v>
      </c>
      <c r="L566" s="14">
        <f t="shared" si="74"/>
        <v>5088.6000000000004</v>
      </c>
      <c r="M566" s="8" t="s">
        <v>1671</v>
      </c>
      <c r="N566" s="2" t="s">
        <v>742</v>
      </c>
      <c r="O566" s="2" t="s">
        <v>1672</v>
      </c>
      <c r="P566" s="2" t="s">
        <v>65</v>
      </c>
      <c r="Q566" s="2" t="s">
        <v>64</v>
      </c>
      <c r="R566" s="2" t="s">
        <v>65</v>
      </c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2" t="s">
        <v>52</v>
      </c>
      <c r="AW566" s="2" t="s">
        <v>1778</v>
      </c>
      <c r="AX566" s="2" t="s">
        <v>52</v>
      </c>
      <c r="AY566" s="2" t="s">
        <v>52</v>
      </c>
    </row>
    <row r="567" spans="1:51" ht="30" customHeight="1" x14ac:dyDescent="0.3">
      <c r="A567" s="8" t="s">
        <v>1332</v>
      </c>
      <c r="B567" s="8" t="s">
        <v>950</v>
      </c>
      <c r="C567" s="8" t="s">
        <v>104</v>
      </c>
      <c r="D567" s="9">
        <v>4.3999999999999997E-2</v>
      </c>
      <c r="E567" s="13">
        <f>단가대비표!O31</f>
        <v>40000</v>
      </c>
      <c r="F567" s="14">
        <f>TRUNC(E567*D567,1)</f>
        <v>1760</v>
      </c>
      <c r="G567" s="13">
        <f>단가대비표!P31</f>
        <v>0</v>
      </c>
      <c r="H567" s="14">
        <f>TRUNC(G567*D567,1)</f>
        <v>0</v>
      </c>
      <c r="I567" s="13">
        <f>단가대비표!V31</f>
        <v>0</v>
      </c>
      <c r="J567" s="14">
        <f>TRUNC(I567*D567,1)</f>
        <v>0</v>
      </c>
      <c r="K567" s="13">
        <f t="shared" si="74"/>
        <v>40000</v>
      </c>
      <c r="L567" s="14">
        <f t="shared" si="74"/>
        <v>1760</v>
      </c>
      <c r="M567" s="8" t="s">
        <v>52</v>
      </c>
      <c r="N567" s="2" t="s">
        <v>742</v>
      </c>
      <c r="O567" s="2" t="s">
        <v>1333</v>
      </c>
      <c r="P567" s="2" t="s">
        <v>65</v>
      </c>
      <c r="Q567" s="2" t="s">
        <v>65</v>
      </c>
      <c r="R567" s="2" t="s">
        <v>64</v>
      </c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2" t="s">
        <v>52</v>
      </c>
      <c r="AW567" s="2" t="s">
        <v>1779</v>
      </c>
      <c r="AX567" s="2" t="s">
        <v>52</v>
      </c>
      <c r="AY567" s="2" t="s">
        <v>52</v>
      </c>
    </row>
    <row r="568" spans="1:51" ht="30" customHeight="1" x14ac:dyDescent="0.3">
      <c r="A568" s="8" t="s">
        <v>904</v>
      </c>
      <c r="B568" s="8" t="s">
        <v>52</v>
      </c>
      <c r="C568" s="8" t="s">
        <v>52</v>
      </c>
      <c r="D568" s="9"/>
      <c r="E568" s="13"/>
      <c r="F568" s="14">
        <f>TRUNC(SUMIF(N565:N567, N564, F565:F567),0)</f>
        <v>2324</v>
      </c>
      <c r="G568" s="13"/>
      <c r="H568" s="14">
        <f>TRUNC(SUMIF(N565:N567, N564, H565:H567),0)</f>
        <v>9003</v>
      </c>
      <c r="I568" s="13"/>
      <c r="J568" s="14">
        <f>TRUNC(SUMIF(N565:N567, N564, J565:J567),0)</f>
        <v>459</v>
      </c>
      <c r="K568" s="13"/>
      <c r="L568" s="14">
        <f>F568+H568+J568</f>
        <v>11786</v>
      </c>
      <c r="M568" s="8" t="s">
        <v>52</v>
      </c>
      <c r="N568" s="2" t="s">
        <v>99</v>
      </c>
      <c r="O568" s="2" t="s">
        <v>99</v>
      </c>
      <c r="P568" s="2" t="s">
        <v>52</v>
      </c>
      <c r="Q568" s="2" t="s">
        <v>52</v>
      </c>
      <c r="R568" s="2" t="s">
        <v>52</v>
      </c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2" t="s">
        <v>52</v>
      </c>
      <c r="AW568" s="2" t="s">
        <v>52</v>
      </c>
      <c r="AX568" s="2" t="s">
        <v>52</v>
      </c>
      <c r="AY568" s="2" t="s">
        <v>52</v>
      </c>
    </row>
    <row r="569" spans="1:51" ht="30" customHeight="1" x14ac:dyDescent="0.3">
      <c r="A569" s="9"/>
      <c r="B569" s="9"/>
      <c r="C569" s="9"/>
      <c r="D569" s="9"/>
      <c r="E569" s="13"/>
      <c r="F569" s="14"/>
      <c r="G569" s="13"/>
      <c r="H569" s="14"/>
      <c r="I569" s="13"/>
      <c r="J569" s="14"/>
      <c r="K569" s="13"/>
      <c r="L569" s="14"/>
      <c r="M569" s="9"/>
    </row>
    <row r="570" spans="1:51" ht="30" customHeight="1" x14ac:dyDescent="0.3">
      <c r="A570" s="36" t="s">
        <v>1780</v>
      </c>
      <c r="B570" s="36"/>
      <c r="C570" s="36"/>
      <c r="D570" s="36"/>
      <c r="E570" s="37"/>
      <c r="F570" s="38"/>
      <c r="G570" s="37"/>
      <c r="H570" s="38"/>
      <c r="I570" s="37"/>
      <c r="J570" s="38"/>
      <c r="K570" s="37"/>
      <c r="L570" s="38"/>
      <c r="M570" s="36"/>
      <c r="N570" s="1" t="s">
        <v>746</v>
      </c>
    </row>
    <row r="571" spans="1:51" ht="30" customHeight="1" x14ac:dyDescent="0.3">
      <c r="A571" s="8" t="s">
        <v>1781</v>
      </c>
      <c r="B571" s="8" t="s">
        <v>1782</v>
      </c>
      <c r="C571" s="8" t="s">
        <v>992</v>
      </c>
      <c r="D571" s="9">
        <v>30</v>
      </c>
      <c r="E571" s="13">
        <f>단가대비표!O186</f>
        <v>0</v>
      </c>
      <c r="F571" s="14">
        <f>TRUNC(E571*D571,1)</f>
        <v>0</v>
      </c>
      <c r="G571" s="13">
        <f>단가대비표!P186</f>
        <v>0</v>
      </c>
      <c r="H571" s="14">
        <f>TRUNC(G571*D571,1)</f>
        <v>0</v>
      </c>
      <c r="I571" s="13">
        <f>단가대비표!V186</f>
        <v>0.32</v>
      </c>
      <c r="J571" s="14">
        <f>TRUNC(I571*D571,1)</f>
        <v>9.6</v>
      </c>
      <c r="K571" s="13">
        <f t="shared" ref="K571:L574" si="75">TRUNC(E571+G571+I571,1)</f>
        <v>0.3</v>
      </c>
      <c r="L571" s="14">
        <f t="shared" si="75"/>
        <v>9.6</v>
      </c>
      <c r="M571" s="8" t="s">
        <v>52</v>
      </c>
      <c r="N571" s="2" t="s">
        <v>746</v>
      </c>
      <c r="O571" s="2" t="s">
        <v>1783</v>
      </c>
      <c r="P571" s="2" t="s">
        <v>65</v>
      </c>
      <c r="Q571" s="2" t="s">
        <v>65</v>
      </c>
      <c r="R571" s="2" t="s">
        <v>64</v>
      </c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2" t="s">
        <v>52</v>
      </c>
      <c r="AW571" s="2" t="s">
        <v>1784</v>
      </c>
      <c r="AX571" s="2" t="s">
        <v>52</v>
      </c>
      <c r="AY571" s="2" t="s">
        <v>52</v>
      </c>
    </row>
    <row r="572" spans="1:51" ht="30" customHeight="1" x14ac:dyDescent="0.3">
      <c r="A572" s="8" t="s">
        <v>915</v>
      </c>
      <c r="B572" s="8" t="s">
        <v>911</v>
      </c>
      <c r="C572" s="8" t="s">
        <v>912</v>
      </c>
      <c r="D572" s="9">
        <v>8.3999999999999995E-3</v>
      </c>
      <c r="E572" s="13">
        <f>단가대비표!O187</f>
        <v>0</v>
      </c>
      <c r="F572" s="14">
        <f>TRUNC(E572*D572,1)</f>
        <v>0</v>
      </c>
      <c r="G572" s="13">
        <f>단가대비표!P187</f>
        <v>141096</v>
      </c>
      <c r="H572" s="14">
        <f>TRUNC(G572*D572,1)</f>
        <v>1185.2</v>
      </c>
      <c r="I572" s="13">
        <f>단가대비표!V187</f>
        <v>0</v>
      </c>
      <c r="J572" s="14">
        <f>TRUNC(I572*D572,1)</f>
        <v>0</v>
      </c>
      <c r="K572" s="13">
        <f t="shared" si="75"/>
        <v>141096</v>
      </c>
      <c r="L572" s="14">
        <f t="shared" si="75"/>
        <v>1185.2</v>
      </c>
      <c r="M572" s="8" t="s">
        <v>52</v>
      </c>
      <c r="N572" s="2" t="s">
        <v>746</v>
      </c>
      <c r="O572" s="2" t="s">
        <v>916</v>
      </c>
      <c r="P572" s="2" t="s">
        <v>65</v>
      </c>
      <c r="Q572" s="2" t="s">
        <v>65</v>
      </c>
      <c r="R572" s="2" t="s">
        <v>64</v>
      </c>
      <c r="S572" s="3"/>
      <c r="T572" s="3"/>
      <c r="U572" s="3"/>
      <c r="V572" s="3">
        <v>1</v>
      </c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2" t="s">
        <v>52</v>
      </c>
      <c r="AW572" s="2" t="s">
        <v>1785</v>
      </c>
      <c r="AX572" s="2" t="s">
        <v>52</v>
      </c>
      <c r="AY572" s="2" t="s">
        <v>52</v>
      </c>
    </row>
    <row r="573" spans="1:51" ht="30" customHeight="1" x14ac:dyDescent="0.3">
      <c r="A573" s="8" t="s">
        <v>1026</v>
      </c>
      <c r="B573" s="8" t="s">
        <v>1786</v>
      </c>
      <c r="C573" s="8" t="s">
        <v>623</v>
      </c>
      <c r="D573" s="9">
        <v>1</v>
      </c>
      <c r="E573" s="13">
        <f>TRUNC(SUMIF(V571:V574, RIGHTB(O573, 1), H571:H574)*U573, 2)</f>
        <v>59.26</v>
      </c>
      <c r="F573" s="14">
        <f>TRUNC(E573*D573,1)</f>
        <v>59.2</v>
      </c>
      <c r="G573" s="13">
        <v>0</v>
      </c>
      <c r="H573" s="14">
        <f>TRUNC(G573*D573,1)</f>
        <v>0</v>
      </c>
      <c r="I573" s="13">
        <v>0</v>
      </c>
      <c r="J573" s="14">
        <f>TRUNC(I573*D573,1)</f>
        <v>0</v>
      </c>
      <c r="K573" s="13">
        <f t="shared" si="75"/>
        <v>59.2</v>
      </c>
      <c r="L573" s="14">
        <f t="shared" si="75"/>
        <v>59.2</v>
      </c>
      <c r="M573" s="8" t="s">
        <v>52</v>
      </c>
      <c r="N573" s="2" t="s">
        <v>746</v>
      </c>
      <c r="O573" s="2" t="s">
        <v>806</v>
      </c>
      <c r="P573" s="2" t="s">
        <v>65</v>
      </c>
      <c r="Q573" s="2" t="s">
        <v>65</v>
      </c>
      <c r="R573" s="2" t="s">
        <v>65</v>
      </c>
      <c r="S573" s="3">
        <v>1</v>
      </c>
      <c r="T573" s="3">
        <v>0</v>
      </c>
      <c r="U573" s="3">
        <v>0.05</v>
      </c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2" t="s">
        <v>52</v>
      </c>
      <c r="AW573" s="2" t="s">
        <v>1787</v>
      </c>
      <c r="AX573" s="2" t="s">
        <v>52</v>
      </c>
      <c r="AY573" s="2" t="s">
        <v>52</v>
      </c>
    </row>
    <row r="574" spans="1:51" ht="30" customHeight="1" x14ac:dyDescent="0.3">
      <c r="A574" s="8" t="s">
        <v>1788</v>
      </c>
      <c r="B574" s="8" t="s">
        <v>1789</v>
      </c>
      <c r="C574" s="8" t="s">
        <v>955</v>
      </c>
      <c r="D574" s="9">
        <v>3.3000000000000002E-2</v>
      </c>
      <c r="E574" s="13">
        <f>일위대가목록!E199</f>
        <v>9139</v>
      </c>
      <c r="F574" s="14">
        <f>TRUNC(E574*D574,1)</f>
        <v>301.5</v>
      </c>
      <c r="G574" s="13">
        <f>일위대가목록!F199</f>
        <v>28571</v>
      </c>
      <c r="H574" s="14">
        <f>TRUNC(G574*D574,1)</f>
        <v>942.8</v>
      </c>
      <c r="I574" s="13">
        <f>일위대가목록!G199</f>
        <v>1777</v>
      </c>
      <c r="J574" s="14">
        <f>TRUNC(I574*D574,1)</f>
        <v>58.6</v>
      </c>
      <c r="K574" s="13">
        <f t="shared" si="75"/>
        <v>39487</v>
      </c>
      <c r="L574" s="14">
        <f t="shared" si="75"/>
        <v>1302.9000000000001</v>
      </c>
      <c r="M574" s="8" t="s">
        <v>1790</v>
      </c>
      <c r="N574" s="2" t="s">
        <v>746</v>
      </c>
      <c r="O574" s="2" t="s">
        <v>1791</v>
      </c>
      <c r="P574" s="2" t="s">
        <v>64</v>
      </c>
      <c r="Q574" s="2" t="s">
        <v>65</v>
      </c>
      <c r="R574" s="2" t="s">
        <v>65</v>
      </c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2" t="s">
        <v>52</v>
      </c>
      <c r="AW574" s="2" t="s">
        <v>1792</v>
      </c>
      <c r="AX574" s="2" t="s">
        <v>52</v>
      </c>
      <c r="AY574" s="2" t="s">
        <v>52</v>
      </c>
    </row>
    <row r="575" spans="1:51" ht="30" customHeight="1" x14ac:dyDescent="0.3">
      <c r="A575" s="8" t="s">
        <v>904</v>
      </c>
      <c r="B575" s="8" t="s">
        <v>52</v>
      </c>
      <c r="C575" s="8" t="s">
        <v>52</v>
      </c>
      <c r="D575" s="9"/>
      <c r="E575" s="13"/>
      <c r="F575" s="14">
        <f>TRUNC(SUMIF(N571:N574, N570, F571:F574),0)</f>
        <v>360</v>
      </c>
      <c r="G575" s="13"/>
      <c r="H575" s="14">
        <f>TRUNC(SUMIF(N571:N574, N570, H571:H574),0)</f>
        <v>2128</v>
      </c>
      <c r="I575" s="13"/>
      <c r="J575" s="14">
        <f>TRUNC(SUMIF(N571:N574, N570, J571:J574),0)</f>
        <v>68</v>
      </c>
      <c r="K575" s="13"/>
      <c r="L575" s="14">
        <f>F575+H575+J575</f>
        <v>2556</v>
      </c>
      <c r="M575" s="8" t="s">
        <v>52</v>
      </c>
      <c r="N575" s="2" t="s">
        <v>99</v>
      </c>
      <c r="O575" s="2" t="s">
        <v>99</v>
      </c>
      <c r="P575" s="2" t="s">
        <v>52</v>
      </c>
      <c r="Q575" s="2" t="s">
        <v>52</v>
      </c>
      <c r="R575" s="2" t="s">
        <v>52</v>
      </c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2" t="s">
        <v>52</v>
      </c>
      <c r="AW575" s="2" t="s">
        <v>52</v>
      </c>
      <c r="AX575" s="2" t="s">
        <v>52</v>
      </c>
      <c r="AY575" s="2" t="s">
        <v>52</v>
      </c>
    </row>
    <row r="576" spans="1:51" ht="30" customHeight="1" x14ac:dyDescent="0.3">
      <c r="A576" s="9"/>
      <c r="B576" s="9"/>
      <c r="C576" s="9"/>
      <c r="D576" s="9"/>
      <c r="E576" s="13"/>
      <c r="F576" s="14"/>
      <c r="G576" s="13"/>
      <c r="H576" s="14"/>
      <c r="I576" s="13"/>
      <c r="J576" s="14"/>
      <c r="K576" s="13"/>
      <c r="L576" s="14"/>
      <c r="M576" s="9"/>
    </row>
    <row r="577" spans="1:51" ht="30" customHeight="1" x14ac:dyDescent="0.3">
      <c r="A577" s="36" t="s">
        <v>1793</v>
      </c>
      <c r="B577" s="36"/>
      <c r="C577" s="36"/>
      <c r="D577" s="36"/>
      <c r="E577" s="37"/>
      <c r="F577" s="38"/>
      <c r="G577" s="37"/>
      <c r="H577" s="38"/>
      <c r="I577" s="37"/>
      <c r="J577" s="38"/>
      <c r="K577" s="37"/>
      <c r="L577" s="38"/>
      <c r="M577" s="36"/>
      <c r="N577" s="1" t="s">
        <v>751</v>
      </c>
    </row>
    <row r="578" spans="1:51" ht="30" customHeight="1" x14ac:dyDescent="0.3">
      <c r="A578" s="8" t="s">
        <v>1794</v>
      </c>
      <c r="B578" s="8" t="s">
        <v>911</v>
      </c>
      <c r="C578" s="8" t="s">
        <v>912</v>
      </c>
      <c r="D578" s="9">
        <v>0.56999999999999995</v>
      </c>
      <c r="E578" s="13">
        <f>단가대비표!O197</f>
        <v>0</v>
      </c>
      <c r="F578" s="14">
        <f>TRUNC(E578*D578,1)</f>
        <v>0</v>
      </c>
      <c r="G578" s="13">
        <f>단가대비표!P197</f>
        <v>173250</v>
      </c>
      <c r="H578" s="14">
        <f>TRUNC(G578*D578,1)</f>
        <v>98752.5</v>
      </c>
      <c r="I578" s="13">
        <f>단가대비표!V197</f>
        <v>0</v>
      </c>
      <c r="J578" s="14">
        <f>TRUNC(I578*D578,1)</f>
        <v>0</v>
      </c>
      <c r="K578" s="13">
        <f t="shared" ref="K578:L582" si="76">TRUNC(E578+G578+I578,1)</f>
        <v>173250</v>
      </c>
      <c r="L578" s="14">
        <f t="shared" si="76"/>
        <v>98752.5</v>
      </c>
      <c r="M578" s="8" t="s">
        <v>52</v>
      </c>
      <c r="N578" s="2" t="s">
        <v>751</v>
      </c>
      <c r="O578" s="2" t="s">
        <v>1795</v>
      </c>
      <c r="P578" s="2" t="s">
        <v>65</v>
      </c>
      <c r="Q578" s="2" t="s">
        <v>65</v>
      </c>
      <c r="R578" s="2" t="s">
        <v>64</v>
      </c>
      <c r="S578" s="3"/>
      <c r="T578" s="3"/>
      <c r="U578" s="3"/>
      <c r="V578" s="3">
        <v>1</v>
      </c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2" t="s">
        <v>52</v>
      </c>
      <c r="AW578" s="2" t="s">
        <v>1796</v>
      </c>
      <c r="AX578" s="2" t="s">
        <v>52</v>
      </c>
      <c r="AY578" s="2" t="s">
        <v>52</v>
      </c>
    </row>
    <row r="579" spans="1:51" ht="30" customHeight="1" x14ac:dyDescent="0.3">
      <c r="A579" s="8" t="s">
        <v>915</v>
      </c>
      <c r="B579" s="8" t="s">
        <v>911</v>
      </c>
      <c r="C579" s="8" t="s">
        <v>912</v>
      </c>
      <c r="D579" s="9">
        <v>0.37</v>
      </c>
      <c r="E579" s="13">
        <f>단가대비표!O187</f>
        <v>0</v>
      </c>
      <c r="F579" s="14">
        <f>TRUNC(E579*D579,1)</f>
        <v>0</v>
      </c>
      <c r="G579" s="13">
        <f>단가대비표!P187</f>
        <v>141096</v>
      </c>
      <c r="H579" s="14">
        <f>TRUNC(G579*D579,1)</f>
        <v>52205.5</v>
      </c>
      <c r="I579" s="13">
        <f>단가대비표!V187</f>
        <v>0</v>
      </c>
      <c r="J579" s="14">
        <f>TRUNC(I579*D579,1)</f>
        <v>0</v>
      </c>
      <c r="K579" s="13">
        <f t="shared" si="76"/>
        <v>141096</v>
      </c>
      <c r="L579" s="14">
        <f t="shared" si="76"/>
        <v>52205.5</v>
      </c>
      <c r="M579" s="8" t="s">
        <v>52</v>
      </c>
      <c r="N579" s="2" t="s">
        <v>751</v>
      </c>
      <c r="O579" s="2" t="s">
        <v>916</v>
      </c>
      <c r="P579" s="2" t="s">
        <v>65</v>
      </c>
      <c r="Q579" s="2" t="s">
        <v>65</v>
      </c>
      <c r="R579" s="2" t="s">
        <v>64</v>
      </c>
      <c r="S579" s="3"/>
      <c r="T579" s="3"/>
      <c r="U579" s="3"/>
      <c r="V579" s="3">
        <v>1</v>
      </c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2" t="s">
        <v>52</v>
      </c>
      <c r="AW579" s="2" t="s">
        <v>1797</v>
      </c>
      <c r="AX579" s="2" t="s">
        <v>52</v>
      </c>
      <c r="AY579" s="2" t="s">
        <v>52</v>
      </c>
    </row>
    <row r="580" spans="1:51" ht="30" customHeight="1" x14ac:dyDescent="0.3">
      <c r="A580" s="8" t="s">
        <v>1798</v>
      </c>
      <c r="B580" s="8" t="s">
        <v>1799</v>
      </c>
      <c r="C580" s="8" t="s">
        <v>955</v>
      </c>
      <c r="D580" s="9">
        <v>1</v>
      </c>
      <c r="E580" s="13">
        <f>일위대가목록!E200</f>
        <v>0</v>
      </c>
      <c r="F580" s="14">
        <f>TRUNC(E580*D580,1)</f>
        <v>0</v>
      </c>
      <c r="G580" s="13">
        <f>일위대가목록!F200</f>
        <v>0</v>
      </c>
      <c r="H580" s="14">
        <f>TRUNC(G580*D580,1)</f>
        <v>0</v>
      </c>
      <c r="I580" s="13">
        <f>일위대가목록!G200</f>
        <v>433</v>
      </c>
      <c r="J580" s="14">
        <f>TRUNC(I580*D580,1)</f>
        <v>433</v>
      </c>
      <c r="K580" s="13">
        <f t="shared" si="76"/>
        <v>433</v>
      </c>
      <c r="L580" s="14">
        <f t="shared" si="76"/>
        <v>433</v>
      </c>
      <c r="M580" s="8" t="s">
        <v>1800</v>
      </c>
      <c r="N580" s="2" t="s">
        <v>751</v>
      </c>
      <c r="O580" s="2" t="s">
        <v>1801</v>
      </c>
      <c r="P580" s="2" t="s">
        <v>64</v>
      </c>
      <c r="Q580" s="2" t="s">
        <v>65</v>
      </c>
      <c r="R580" s="2" t="s">
        <v>65</v>
      </c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2" t="s">
        <v>52</v>
      </c>
      <c r="AW580" s="2" t="s">
        <v>1802</v>
      </c>
      <c r="AX580" s="2" t="s">
        <v>52</v>
      </c>
      <c r="AY580" s="2" t="s">
        <v>52</v>
      </c>
    </row>
    <row r="581" spans="1:51" ht="30" customHeight="1" x14ac:dyDescent="0.3">
      <c r="A581" s="8" t="s">
        <v>1803</v>
      </c>
      <c r="B581" s="8" t="s">
        <v>1804</v>
      </c>
      <c r="C581" s="8" t="s">
        <v>955</v>
      </c>
      <c r="D581" s="9">
        <v>0.5</v>
      </c>
      <c r="E581" s="13">
        <f>일위대가목록!E201</f>
        <v>8826</v>
      </c>
      <c r="F581" s="14">
        <f>TRUNC(E581*D581,1)</f>
        <v>4413</v>
      </c>
      <c r="G581" s="13">
        <f>일위대가목록!F201</f>
        <v>44299</v>
      </c>
      <c r="H581" s="14">
        <f>TRUNC(G581*D581,1)</f>
        <v>22149.5</v>
      </c>
      <c r="I581" s="13">
        <f>일위대가목록!G201</f>
        <v>2160</v>
      </c>
      <c r="J581" s="14">
        <f>TRUNC(I581*D581,1)</f>
        <v>1080</v>
      </c>
      <c r="K581" s="13">
        <f t="shared" si="76"/>
        <v>55285</v>
      </c>
      <c r="L581" s="14">
        <f t="shared" si="76"/>
        <v>27642.5</v>
      </c>
      <c r="M581" s="8" t="s">
        <v>1805</v>
      </c>
      <c r="N581" s="2" t="s">
        <v>751</v>
      </c>
      <c r="O581" s="2" t="s">
        <v>1806</v>
      </c>
      <c r="P581" s="2" t="s">
        <v>64</v>
      </c>
      <c r="Q581" s="2" t="s">
        <v>65</v>
      </c>
      <c r="R581" s="2" t="s">
        <v>65</v>
      </c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2" t="s">
        <v>52</v>
      </c>
      <c r="AW581" s="2" t="s">
        <v>1807</v>
      </c>
      <c r="AX581" s="2" t="s">
        <v>52</v>
      </c>
      <c r="AY581" s="2" t="s">
        <v>52</v>
      </c>
    </row>
    <row r="582" spans="1:51" ht="30" customHeight="1" x14ac:dyDescent="0.3">
      <c r="A582" s="8" t="s">
        <v>1137</v>
      </c>
      <c r="B582" s="8" t="s">
        <v>1808</v>
      </c>
      <c r="C582" s="8" t="s">
        <v>623</v>
      </c>
      <c r="D582" s="9">
        <v>1</v>
      </c>
      <c r="E582" s="13">
        <f>TRUNC(SUMIF(V578:V582, RIGHTB(O582, 1), H578:H582)*U582, 2)</f>
        <v>1509.58</v>
      </c>
      <c r="F582" s="14">
        <f>TRUNC(E582*D582,1)</f>
        <v>1509.5</v>
      </c>
      <c r="G582" s="13">
        <v>0</v>
      </c>
      <c r="H582" s="14">
        <f>TRUNC(G582*D582,1)</f>
        <v>0</v>
      </c>
      <c r="I582" s="13">
        <v>0</v>
      </c>
      <c r="J582" s="14">
        <f>TRUNC(I582*D582,1)</f>
        <v>0</v>
      </c>
      <c r="K582" s="13">
        <f t="shared" si="76"/>
        <v>1509.5</v>
      </c>
      <c r="L582" s="14">
        <f t="shared" si="76"/>
        <v>1509.5</v>
      </c>
      <c r="M582" s="8" t="s">
        <v>52</v>
      </c>
      <c r="N582" s="2" t="s">
        <v>751</v>
      </c>
      <c r="O582" s="2" t="s">
        <v>806</v>
      </c>
      <c r="P582" s="2" t="s">
        <v>65</v>
      </c>
      <c r="Q582" s="2" t="s">
        <v>65</v>
      </c>
      <c r="R582" s="2" t="s">
        <v>65</v>
      </c>
      <c r="S582" s="3">
        <v>1</v>
      </c>
      <c r="T582" s="3">
        <v>0</v>
      </c>
      <c r="U582" s="3">
        <v>0.01</v>
      </c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2" t="s">
        <v>52</v>
      </c>
      <c r="AW582" s="2" t="s">
        <v>1809</v>
      </c>
      <c r="AX582" s="2" t="s">
        <v>52</v>
      </c>
      <c r="AY582" s="2" t="s">
        <v>52</v>
      </c>
    </row>
    <row r="583" spans="1:51" ht="30" customHeight="1" x14ac:dyDescent="0.3">
      <c r="A583" s="8" t="s">
        <v>904</v>
      </c>
      <c r="B583" s="8" t="s">
        <v>52</v>
      </c>
      <c r="C583" s="8" t="s">
        <v>52</v>
      </c>
      <c r="D583" s="9"/>
      <c r="E583" s="13"/>
      <c r="F583" s="14">
        <f>TRUNC(SUMIF(N578:N582, N577, F578:F582),0)</f>
        <v>5922</v>
      </c>
      <c r="G583" s="13"/>
      <c r="H583" s="14">
        <f>TRUNC(SUMIF(N578:N582, N577, H578:H582),0)</f>
        <v>173107</v>
      </c>
      <c r="I583" s="13"/>
      <c r="J583" s="14">
        <f>TRUNC(SUMIF(N578:N582, N577, J578:J582),0)</f>
        <v>1513</v>
      </c>
      <c r="K583" s="13"/>
      <c r="L583" s="14">
        <f>F583+H583+J583</f>
        <v>180542</v>
      </c>
      <c r="M583" s="8" t="s">
        <v>52</v>
      </c>
      <c r="N583" s="2" t="s">
        <v>99</v>
      </c>
      <c r="O583" s="2" t="s">
        <v>99</v>
      </c>
      <c r="P583" s="2" t="s">
        <v>52</v>
      </c>
      <c r="Q583" s="2" t="s">
        <v>52</v>
      </c>
      <c r="R583" s="2" t="s">
        <v>52</v>
      </c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2" t="s">
        <v>52</v>
      </c>
      <c r="AW583" s="2" t="s">
        <v>52</v>
      </c>
      <c r="AX583" s="2" t="s">
        <v>52</v>
      </c>
      <c r="AY583" s="2" t="s">
        <v>52</v>
      </c>
    </row>
    <row r="584" spans="1:51" ht="30" customHeight="1" x14ac:dyDescent="0.3">
      <c r="A584" s="9"/>
      <c r="B584" s="9"/>
      <c r="C584" s="9"/>
      <c r="D584" s="9"/>
      <c r="E584" s="13"/>
      <c r="F584" s="14"/>
      <c r="G584" s="13"/>
      <c r="H584" s="14"/>
      <c r="I584" s="13"/>
      <c r="J584" s="14"/>
      <c r="K584" s="13"/>
      <c r="L584" s="14"/>
      <c r="M584" s="9"/>
    </row>
    <row r="585" spans="1:51" ht="30" customHeight="1" x14ac:dyDescent="0.3">
      <c r="A585" s="36" t="s">
        <v>1810</v>
      </c>
      <c r="B585" s="36"/>
      <c r="C585" s="36"/>
      <c r="D585" s="36"/>
      <c r="E585" s="37"/>
      <c r="F585" s="38"/>
      <c r="G585" s="37"/>
      <c r="H585" s="38"/>
      <c r="I585" s="37"/>
      <c r="J585" s="38"/>
      <c r="K585" s="37"/>
      <c r="L585" s="38"/>
      <c r="M585" s="36"/>
      <c r="N585" s="1" t="s">
        <v>755</v>
      </c>
    </row>
    <row r="586" spans="1:51" ht="30" customHeight="1" x14ac:dyDescent="0.3">
      <c r="A586" s="8" t="s">
        <v>1811</v>
      </c>
      <c r="B586" s="8" t="s">
        <v>1812</v>
      </c>
      <c r="C586" s="8" t="s">
        <v>80</v>
      </c>
      <c r="D586" s="9">
        <v>1</v>
      </c>
      <c r="E586" s="13">
        <f>일위대가목록!E202</f>
        <v>0</v>
      </c>
      <c r="F586" s="14">
        <f>TRUNC(E586*D586,1)</f>
        <v>0</v>
      </c>
      <c r="G586" s="13">
        <f>일위대가목록!F202</f>
        <v>4232</v>
      </c>
      <c r="H586" s="14">
        <f>TRUNC(G586*D586,1)</f>
        <v>4232</v>
      </c>
      <c r="I586" s="13">
        <f>일위대가목록!G202</f>
        <v>0</v>
      </c>
      <c r="J586" s="14">
        <f>TRUNC(I586*D586,1)</f>
        <v>0</v>
      </c>
      <c r="K586" s="13">
        <f>TRUNC(E586+G586+I586,1)</f>
        <v>4232</v>
      </c>
      <c r="L586" s="14">
        <f>TRUNC(F586+H586+J586,1)</f>
        <v>4232</v>
      </c>
      <c r="M586" s="8" t="s">
        <v>1813</v>
      </c>
      <c r="N586" s="2" t="s">
        <v>755</v>
      </c>
      <c r="O586" s="2" t="s">
        <v>1814</v>
      </c>
      <c r="P586" s="2" t="s">
        <v>64</v>
      </c>
      <c r="Q586" s="2" t="s">
        <v>65</v>
      </c>
      <c r="R586" s="2" t="s">
        <v>65</v>
      </c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2" t="s">
        <v>52</v>
      </c>
      <c r="AW586" s="2" t="s">
        <v>1815</v>
      </c>
      <c r="AX586" s="2" t="s">
        <v>52</v>
      </c>
      <c r="AY586" s="2" t="s">
        <v>52</v>
      </c>
    </row>
    <row r="587" spans="1:51" ht="30" customHeight="1" x14ac:dyDescent="0.3">
      <c r="A587" s="8" t="s">
        <v>904</v>
      </c>
      <c r="B587" s="8" t="s">
        <v>52</v>
      </c>
      <c r="C587" s="8" t="s">
        <v>52</v>
      </c>
      <c r="D587" s="9"/>
      <c r="E587" s="13"/>
      <c r="F587" s="14">
        <f>TRUNC(SUMIF(N586:N586, N585, F586:F586),0)</f>
        <v>0</v>
      </c>
      <c r="G587" s="13"/>
      <c r="H587" s="14">
        <f>TRUNC(SUMIF(N586:N586, N585, H586:H586),0)</f>
        <v>4232</v>
      </c>
      <c r="I587" s="13"/>
      <c r="J587" s="14">
        <f>TRUNC(SUMIF(N586:N586, N585, J586:J586),0)</f>
        <v>0</v>
      </c>
      <c r="K587" s="13"/>
      <c r="L587" s="14">
        <f>F587+H587+J587</f>
        <v>4232</v>
      </c>
      <c r="M587" s="8" t="s">
        <v>52</v>
      </c>
      <c r="N587" s="2" t="s">
        <v>99</v>
      </c>
      <c r="O587" s="2" t="s">
        <v>99</v>
      </c>
      <c r="P587" s="2" t="s">
        <v>52</v>
      </c>
      <c r="Q587" s="2" t="s">
        <v>52</v>
      </c>
      <c r="R587" s="2" t="s">
        <v>52</v>
      </c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2" t="s">
        <v>52</v>
      </c>
      <c r="AW587" s="2" t="s">
        <v>52</v>
      </c>
      <c r="AX587" s="2" t="s">
        <v>52</v>
      </c>
      <c r="AY587" s="2" t="s">
        <v>52</v>
      </c>
    </row>
    <row r="588" spans="1:51" ht="30" customHeight="1" x14ac:dyDescent="0.3">
      <c r="A588" s="9"/>
      <c r="B588" s="9"/>
      <c r="C588" s="9"/>
      <c r="D588" s="9"/>
      <c r="E588" s="13"/>
      <c r="F588" s="14"/>
      <c r="G588" s="13"/>
      <c r="H588" s="14"/>
      <c r="I588" s="13"/>
      <c r="J588" s="14"/>
      <c r="K588" s="13"/>
      <c r="L588" s="14"/>
      <c r="M588" s="9"/>
    </row>
    <row r="589" spans="1:51" ht="30" customHeight="1" x14ac:dyDescent="0.3">
      <c r="A589" s="36" t="s">
        <v>1816</v>
      </c>
      <c r="B589" s="36"/>
      <c r="C589" s="36"/>
      <c r="D589" s="36"/>
      <c r="E589" s="37"/>
      <c r="F589" s="38"/>
      <c r="G589" s="37"/>
      <c r="H589" s="38"/>
      <c r="I589" s="37"/>
      <c r="J589" s="38"/>
      <c r="K589" s="37"/>
      <c r="L589" s="38"/>
      <c r="M589" s="36"/>
      <c r="N589" s="1" t="s">
        <v>759</v>
      </c>
    </row>
    <row r="590" spans="1:51" ht="30" customHeight="1" x14ac:dyDescent="0.3">
      <c r="A590" s="8" t="s">
        <v>915</v>
      </c>
      <c r="B590" s="8" t="s">
        <v>911</v>
      </c>
      <c r="C590" s="8" t="s">
        <v>912</v>
      </c>
      <c r="D590" s="9">
        <v>0.12</v>
      </c>
      <c r="E590" s="13">
        <f>단가대비표!O187</f>
        <v>0</v>
      </c>
      <c r="F590" s="14">
        <f>TRUNC(E590*D590,1)</f>
        <v>0</v>
      </c>
      <c r="G590" s="13">
        <f>단가대비표!P187</f>
        <v>141096</v>
      </c>
      <c r="H590" s="14">
        <f>TRUNC(G590*D590,1)</f>
        <v>16931.5</v>
      </c>
      <c r="I590" s="13">
        <f>단가대비표!V187</f>
        <v>0</v>
      </c>
      <c r="J590" s="14">
        <f>TRUNC(I590*D590,1)</f>
        <v>0</v>
      </c>
      <c r="K590" s="13">
        <f>TRUNC(E590+G590+I590,1)</f>
        <v>141096</v>
      </c>
      <c r="L590" s="14">
        <f>TRUNC(F590+H590+J590,1)</f>
        <v>16931.5</v>
      </c>
      <c r="M590" s="8" t="s">
        <v>52</v>
      </c>
      <c r="N590" s="2" t="s">
        <v>759</v>
      </c>
      <c r="O590" s="2" t="s">
        <v>916</v>
      </c>
      <c r="P590" s="2" t="s">
        <v>65</v>
      </c>
      <c r="Q590" s="2" t="s">
        <v>65</v>
      </c>
      <c r="R590" s="2" t="s">
        <v>64</v>
      </c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2" t="s">
        <v>52</v>
      </c>
      <c r="AW590" s="2" t="s">
        <v>1817</v>
      </c>
      <c r="AX590" s="2" t="s">
        <v>52</v>
      </c>
      <c r="AY590" s="2" t="s">
        <v>52</v>
      </c>
    </row>
    <row r="591" spans="1:51" ht="30" customHeight="1" x14ac:dyDescent="0.3">
      <c r="A591" s="8" t="s">
        <v>904</v>
      </c>
      <c r="B591" s="8" t="s">
        <v>52</v>
      </c>
      <c r="C591" s="8" t="s">
        <v>52</v>
      </c>
      <c r="D591" s="9"/>
      <c r="E591" s="13"/>
      <c r="F591" s="14">
        <f>TRUNC(SUMIF(N590:N590, N589, F590:F590),0)</f>
        <v>0</v>
      </c>
      <c r="G591" s="13"/>
      <c r="H591" s="14">
        <f>TRUNC(SUMIF(N590:N590, N589, H590:H590),0)</f>
        <v>16931</v>
      </c>
      <c r="I591" s="13"/>
      <c r="J591" s="14">
        <f>TRUNC(SUMIF(N590:N590, N589, J590:J590),0)</f>
        <v>0</v>
      </c>
      <c r="K591" s="13"/>
      <c r="L591" s="14">
        <f>F591+H591+J591</f>
        <v>16931</v>
      </c>
      <c r="M591" s="8" t="s">
        <v>52</v>
      </c>
      <c r="N591" s="2" t="s">
        <v>99</v>
      </c>
      <c r="O591" s="2" t="s">
        <v>99</v>
      </c>
      <c r="P591" s="2" t="s">
        <v>52</v>
      </c>
      <c r="Q591" s="2" t="s">
        <v>52</v>
      </c>
      <c r="R591" s="2" t="s">
        <v>52</v>
      </c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2" t="s">
        <v>52</v>
      </c>
      <c r="AW591" s="2" t="s">
        <v>52</v>
      </c>
      <c r="AX591" s="2" t="s">
        <v>52</v>
      </c>
      <c r="AY591" s="2" t="s">
        <v>52</v>
      </c>
    </row>
    <row r="592" spans="1:51" ht="30" customHeight="1" x14ac:dyDescent="0.3">
      <c r="A592" s="9"/>
      <c r="B592" s="9"/>
      <c r="C592" s="9"/>
      <c r="D592" s="9"/>
      <c r="E592" s="13"/>
      <c r="F592" s="14"/>
      <c r="G592" s="13"/>
      <c r="H592" s="14"/>
      <c r="I592" s="13"/>
      <c r="J592" s="14"/>
      <c r="K592" s="13"/>
      <c r="L592" s="14"/>
      <c r="M592" s="9"/>
    </row>
    <row r="593" spans="1:51" ht="30" customHeight="1" x14ac:dyDescent="0.3">
      <c r="A593" s="36" t="s">
        <v>1818</v>
      </c>
      <c r="B593" s="36"/>
      <c r="C593" s="36"/>
      <c r="D593" s="36"/>
      <c r="E593" s="37"/>
      <c r="F593" s="38"/>
      <c r="G593" s="37"/>
      <c r="H593" s="38"/>
      <c r="I593" s="37"/>
      <c r="J593" s="38"/>
      <c r="K593" s="37"/>
      <c r="L593" s="38"/>
      <c r="M593" s="36"/>
      <c r="N593" s="1" t="s">
        <v>763</v>
      </c>
    </row>
    <row r="594" spans="1:51" ht="30" customHeight="1" x14ac:dyDescent="0.3">
      <c r="A594" s="8" t="s">
        <v>915</v>
      </c>
      <c r="B594" s="8" t="s">
        <v>911</v>
      </c>
      <c r="C594" s="8" t="s">
        <v>912</v>
      </c>
      <c r="D594" s="9">
        <v>0.03</v>
      </c>
      <c r="E594" s="13">
        <f>단가대비표!O187</f>
        <v>0</v>
      </c>
      <c r="F594" s="14">
        <f>TRUNC(E594*D594,1)</f>
        <v>0</v>
      </c>
      <c r="G594" s="13">
        <f>단가대비표!P187</f>
        <v>141096</v>
      </c>
      <c r="H594" s="14">
        <f>TRUNC(G594*D594,1)</f>
        <v>4232.8</v>
      </c>
      <c r="I594" s="13">
        <f>단가대비표!V187</f>
        <v>0</v>
      </c>
      <c r="J594" s="14">
        <f>TRUNC(I594*D594,1)</f>
        <v>0</v>
      </c>
      <c r="K594" s="13">
        <f>TRUNC(E594+G594+I594,1)</f>
        <v>141096</v>
      </c>
      <c r="L594" s="14">
        <f>TRUNC(F594+H594+J594,1)</f>
        <v>4232.8</v>
      </c>
      <c r="M594" s="8" t="s">
        <v>52</v>
      </c>
      <c r="N594" s="2" t="s">
        <v>763</v>
      </c>
      <c r="O594" s="2" t="s">
        <v>916</v>
      </c>
      <c r="P594" s="2" t="s">
        <v>65</v>
      </c>
      <c r="Q594" s="2" t="s">
        <v>65</v>
      </c>
      <c r="R594" s="2" t="s">
        <v>64</v>
      </c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2" t="s">
        <v>52</v>
      </c>
      <c r="AW594" s="2" t="s">
        <v>1819</v>
      </c>
      <c r="AX594" s="2" t="s">
        <v>52</v>
      </c>
      <c r="AY594" s="2" t="s">
        <v>52</v>
      </c>
    </row>
    <row r="595" spans="1:51" ht="30" customHeight="1" x14ac:dyDescent="0.3">
      <c r="A595" s="8" t="s">
        <v>904</v>
      </c>
      <c r="B595" s="8" t="s">
        <v>52</v>
      </c>
      <c r="C595" s="8" t="s">
        <v>52</v>
      </c>
      <c r="D595" s="9"/>
      <c r="E595" s="13"/>
      <c r="F595" s="14">
        <f>TRUNC(SUMIF(N594:N594, N593, F594:F594),0)</f>
        <v>0</v>
      </c>
      <c r="G595" s="13"/>
      <c r="H595" s="14">
        <f>TRUNC(SUMIF(N594:N594, N593, H594:H594),0)</f>
        <v>4232</v>
      </c>
      <c r="I595" s="13"/>
      <c r="J595" s="14">
        <f>TRUNC(SUMIF(N594:N594, N593, J594:J594),0)</f>
        <v>0</v>
      </c>
      <c r="K595" s="13"/>
      <c r="L595" s="14">
        <f>F595+H595+J595</f>
        <v>4232</v>
      </c>
      <c r="M595" s="8" t="s">
        <v>52</v>
      </c>
      <c r="N595" s="2" t="s">
        <v>99</v>
      </c>
      <c r="O595" s="2" t="s">
        <v>99</v>
      </c>
      <c r="P595" s="2" t="s">
        <v>52</v>
      </c>
      <c r="Q595" s="2" t="s">
        <v>52</v>
      </c>
      <c r="R595" s="2" t="s">
        <v>52</v>
      </c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2" t="s">
        <v>52</v>
      </c>
      <c r="AW595" s="2" t="s">
        <v>52</v>
      </c>
      <c r="AX595" s="2" t="s">
        <v>52</v>
      </c>
      <c r="AY595" s="2" t="s">
        <v>52</v>
      </c>
    </row>
    <row r="596" spans="1:51" ht="30" customHeight="1" x14ac:dyDescent="0.3">
      <c r="A596" s="9"/>
      <c r="B596" s="9"/>
      <c r="C596" s="9"/>
      <c r="D596" s="9"/>
      <c r="E596" s="13"/>
      <c r="F596" s="14"/>
      <c r="G596" s="13"/>
      <c r="H596" s="14"/>
      <c r="I596" s="13"/>
      <c r="J596" s="14"/>
      <c r="K596" s="13"/>
      <c r="L596" s="14"/>
      <c r="M596" s="9"/>
    </row>
    <row r="597" spans="1:51" ht="30" customHeight="1" x14ac:dyDescent="0.3">
      <c r="A597" s="36" t="s">
        <v>1820</v>
      </c>
      <c r="B597" s="36"/>
      <c r="C597" s="36"/>
      <c r="D597" s="36"/>
      <c r="E597" s="37"/>
      <c r="F597" s="38"/>
      <c r="G597" s="37"/>
      <c r="H597" s="38"/>
      <c r="I597" s="37"/>
      <c r="J597" s="38"/>
      <c r="K597" s="37"/>
      <c r="L597" s="38"/>
      <c r="M597" s="36"/>
      <c r="N597" s="1" t="s">
        <v>902</v>
      </c>
    </row>
    <row r="598" spans="1:51" ht="30" customHeight="1" x14ac:dyDescent="0.3">
      <c r="A598" s="8" t="s">
        <v>1821</v>
      </c>
      <c r="B598" s="8" t="s">
        <v>911</v>
      </c>
      <c r="C598" s="8" t="s">
        <v>912</v>
      </c>
      <c r="D598" s="9">
        <v>0.25</v>
      </c>
      <c r="E598" s="13">
        <f>단가대비표!O189</f>
        <v>0</v>
      </c>
      <c r="F598" s="14">
        <f>TRUNC(E598*D598,1)</f>
        <v>0</v>
      </c>
      <c r="G598" s="13">
        <f>단가대비표!P189</f>
        <v>247977</v>
      </c>
      <c r="H598" s="14">
        <f>TRUNC(G598*D598,1)</f>
        <v>61994.2</v>
      </c>
      <c r="I598" s="13">
        <f>단가대비표!V189</f>
        <v>0</v>
      </c>
      <c r="J598" s="14">
        <f>TRUNC(I598*D598,1)</f>
        <v>0</v>
      </c>
      <c r="K598" s="13">
        <f>TRUNC(E598+G598+I598,1)</f>
        <v>247977</v>
      </c>
      <c r="L598" s="14">
        <f>TRUNC(F598+H598+J598,1)</f>
        <v>61994.2</v>
      </c>
      <c r="M598" s="8" t="s">
        <v>52</v>
      </c>
      <c r="N598" s="2" t="s">
        <v>902</v>
      </c>
      <c r="O598" s="2" t="s">
        <v>1822</v>
      </c>
      <c r="P598" s="2" t="s">
        <v>65</v>
      </c>
      <c r="Q598" s="2" t="s">
        <v>65</v>
      </c>
      <c r="R598" s="2" t="s">
        <v>64</v>
      </c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2" t="s">
        <v>52</v>
      </c>
      <c r="AW598" s="2" t="s">
        <v>1823</v>
      </c>
      <c r="AX598" s="2" t="s">
        <v>52</v>
      </c>
      <c r="AY598" s="2" t="s">
        <v>52</v>
      </c>
    </row>
    <row r="599" spans="1:51" ht="30" customHeight="1" x14ac:dyDescent="0.3">
      <c r="A599" s="8" t="s">
        <v>915</v>
      </c>
      <c r="B599" s="8" t="s">
        <v>911</v>
      </c>
      <c r="C599" s="8" t="s">
        <v>912</v>
      </c>
      <c r="D599" s="9">
        <v>0.14000000000000001</v>
      </c>
      <c r="E599" s="13">
        <f>단가대비표!O187</f>
        <v>0</v>
      </c>
      <c r="F599" s="14">
        <f>TRUNC(E599*D599,1)</f>
        <v>0</v>
      </c>
      <c r="G599" s="13">
        <f>단가대비표!P187</f>
        <v>141096</v>
      </c>
      <c r="H599" s="14">
        <f>TRUNC(G599*D599,1)</f>
        <v>19753.400000000001</v>
      </c>
      <c r="I599" s="13">
        <f>단가대비표!V187</f>
        <v>0</v>
      </c>
      <c r="J599" s="14">
        <f>TRUNC(I599*D599,1)</f>
        <v>0</v>
      </c>
      <c r="K599" s="13">
        <f>TRUNC(E599+G599+I599,1)</f>
        <v>141096</v>
      </c>
      <c r="L599" s="14">
        <f>TRUNC(F599+H599+J599,1)</f>
        <v>19753.400000000001</v>
      </c>
      <c r="M599" s="8" t="s">
        <v>52</v>
      </c>
      <c r="N599" s="2" t="s">
        <v>902</v>
      </c>
      <c r="O599" s="2" t="s">
        <v>916</v>
      </c>
      <c r="P599" s="2" t="s">
        <v>65</v>
      </c>
      <c r="Q599" s="2" t="s">
        <v>65</v>
      </c>
      <c r="R599" s="2" t="s">
        <v>64</v>
      </c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2" t="s">
        <v>52</v>
      </c>
      <c r="AW599" s="2" t="s">
        <v>1824</v>
      </c>
      <c r="AX599" s="2" t="s">
        <v>52</v>
      </c>
      <c r="AY599" s="2" t="s">
        <v>52</v>
      </c>
    </row>
    <row r="600" spans="1:51" ht="30" customHeight="1" x14ac:dyDescent="0.3">
      <c r="A600" s="8" t="s">
        <v>904</v>
      </c>
      <c r="B600" s="8" t="s">
        <v>52</v>
      </c>
      <c r="C600" s="8" t="s">
        <v>52</v>
      </c>
      <c r="D600" s="9"/>
      <c r="E600" s="13"/>
      <c r="F600" s="14">
        <f>TRUNC(SUMIF(N598:N599, N597, F598:F599),0)</f>
        <v>0</v>
      </c>
      <c r="G600" s="13"/>
      <c r="H600" s="14">
        <f>TRUNC(SUMIF(N598:N599, N597, H598:H599),0)</f>
        <v>81747</v>
      </c>
      <c r="I600" s="13"/>
      <c r="J600" s="14">
        <f>TRUNC(SUMIF(N598:N599, N597, J598:J599),0)</f>
        <v>0</v>
      </c>
      <c r="K600" s="13"/>
      <c r="L600" s="14">
        <f>F600+H600+J600</f>
        <v>81747</v>
      </c>
      <c r="M600" s="8" t="s">
        <v>52</v>
      </c>
      <c r="N600" s="2" t="s">
        <v>99</v>
      </c>
      <c r="O600" s="2" t="s">
        <v>99</v>
      </c>
      <c r="P600" s="2" t="s">
        <v>52</v>
      </c>
      <c r="Q600" s="2" t="s">
        <v>52</v>
      </c>
      <c r="R600" s="2" t="s">
        <v>52</v>
      </c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2" t="s">
        <v>52</v>
      </c>
      <c r="AW600" s="2" t="s">
        <v>52</v>
      </c>
      <c r="AX600" s="2" t="s">
        <v>52</v>
      </c>
      <c r="AY600" s="2" t="s">
        <v>52</v>
      </c>
    </row>
    <row r="601" spans="1:51" ht="30" customHeight="1" x14ac:dyDescent="0.3">
      <c r="A601" s="9"/>
      <c r="B601" s="9"/>
      <c r="C601" s="9"/>
      <c r="D601" s="9"/>
      <c r="E601" s="13"/>
      <c r="F601" s="14"/>
      <c r="G601" s="13"/>
      <c r="H601" s="14"/>
      <c r="I601" s="13"/>
      <c r="J601" s="14"/>
      <c r="K601" s="13"/>
      <c r="L601" s="14"/>
      <c r="M601" s="9"/>
    </row>
    <row r="602" spans="1:51" ht="30" customHeight="1" x14ac:dyDescent="0.3">
      <c r="A602" s="36" t="s">
        <v>1825</v>
      </c>
      <c r="B602" s="36"/>
      <c r="C602" s="36"/>
      <c r="D602" s="36"/>
      <c r="E602" s="37"/>
      <c r="F602" s="38"/>
      <c r="G602" s="37"/>
      <c r="H602" s="38"/>
      <c r="I602" s="37"/>
      <c r="J602" s="38"/>
      <c r="K602" s="37"/>
      <c r="L602" s="38"/>
      <c r="M602" s="36"/>
      <c r="N602" s="1" t="s">
        <v>928</v>
      </c>
    </row>
    <row r="603" spans="1:51" ht="30" customHeight="1" x14ac:dyDescent="0.3">
      <c r="A603" s="8" t="s">
        <v>1821</v>
      </c>
      <c r="B603" s="8" t="s">
        <v>911</v>
      </c>
      <c r="C603" s="8" t="s">
        <v>912</v>
      </c>
      <c r="D603" s="9">
        <v>0.28000000000000003</v>
      </c>
      <c r="E603" s="13">
        <f>단가대비표!O189</f>
        <v>0</v>
      </c>
      <c r="F603" s="14">
        <f>TRUNC(E603*D603,1)</f>
        <v>0</v>
      </c>
      <c r="G603" s="13">
        <f>단가대비표!P189</f>
        <v>247977</v>
      </c>
      <c r="H603" s="14">
        <f>TRUNC(G603*D603,1)</f>
        <v>69433.5</v>
      </c>
      <c r="I603" s="13">
        <f>단가대비표!V189</f>
        <v>0</v>
      </c>
      <c r="J603" s="14">
        <f>TRUNC(I603*D603,1)</f>
        <v>0</v>
      </c>
      <c r="K603" s="13">
        <f t="shared" ref="K603:L606" si="77">TRUNC(E603+G603+I603,1)</f>
        <v>247977</v>
      </c>
      <c r="L603" s="14">
        <f t="shared" si="77"/>
        <v>69433.5</v>
      </c>
      <c r="M603" s="8" t="s">
        <v>921</v>
      </c>
      <c r="N603" s="2" t="s">
        <v>52</v>
      </c>
      <c r="O603" s="2" t="s">
        <v>1822</v>
      </c>
      <c r="P603" s="2" t="s">
        <v>65</v>
      </c>
      <c r="Q603" s="2" t="s">
        <v>65</v>
      </c>
      <c r="R603" s="2" t="s">
        <v>64</v>
      </c>
      <c r="S603" s="3"/>
      <c r="T603" s="3"/>
      <c r="U603" s="3"/>
      <c r="V603" s="3">
        <v>1</v>
      </c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2" t="s">
        <v>52</v>
      </c>
      <c r="AW603" s="2" t="s">
        <v>1827</v>
      </c>
      <c r="AX603" s="2" t="s">
        <v>52</v>
      </c>
      <c r="AY603" s="2" t="s">
        <v>924</v>
      </c>
    </row>
    <row r="604" spans="1:51" ht="30" customHeight="1" x14ac:dyDescent="0.3">
      <c r="A604" s="8" t="s">
        <v>1023</v>
      </c>
      <c r="B604" s="8" t="s">
        <v>911</v>
      </c>
      <c r="C604" s="8" t="s">
        <v>912</v>
      </c>
      <c r="D604" s="9">
        <v>0.15</v>
      </c>
      <c r="E604" s="13">
        <f>단가대비표!O188</f>
        <v>0</v>
      </c>
      <c r="F604" s="14">
        <f>TRUNC(E604*D604,1)</f>
        <v>0</v>
      </c>
      <c r="G604" s="13">
        <f>단가대비표!P188</f>
        <v>179203</v>
      </c>
      <c r="H604" s="14">
        <f>TRUNC(G604*D604,1)</f>
        <v>26880.400000000001</v>
      </c>
      <c r="I604" s="13">
        <f>단가대비표!V188</f>
        <v>0</v>
      </c>
      <c r="J604" s="14">
        <f>TRUNC(I604*D604,1)</f>
        <v>0</v>
      </c>
      <c r="K604" s="13">
        <f t="shared" si="77"/>
        <v>179203</v>
      </c>
      <c r="L604" s="14">
        <f t="shared" si="77"/>
        <v>26880.400000000001</v>
      </c>
      <c r="M604" s="8" t="s">
        <v>921</v>
      </c>
      <c r="N604" s="2" t="s">
        <v>52</v>
      </c>
      <c r="O604" s="2" t="s">
        <v>1024</v>
      </c>
      <c r="P604" s="2" t="s">
        <v>65</v>
      </c>
      <c r="Q604" s="2" t="s">
        <v>65</v>
      </c>
      <c r="R604" s="2" t="s">
        <v>64</v>
      </c>
      <c r="S604" s="3"/>
      <c r="T604" s="3"/>
      <c r="U604" s="3"/>
      <c r="V604" s="3">
        <v>1</v>
      </c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2" t="s">
        <v>52</v>
      </c>
      <c r="AW604" s="2" t="s">
        <v>1828</v>
      </c>
      <c r="AX604" s="2" t="s">
        <v>52</v>
      </c>
      <c r="AY604" s="2" t="s">
        <v>924</v>
      </c>
    </row>
    <row r="605" spans="1:51" ht="30" customHeight="1" x14ac:dyDescent="0.3">
      <c r="A605" s="8" t="s">
        <v>1829</v>
      </c>
      <c r="B605" s="8" t="s">
        <v>1830</v>
      </c>
      <c r="C605" s="8" t="s">
        <v>955</v>
      </c>
      <c r="D605" s="9">
        <v>1</v>
      </c>
      <c r="E605" s="13">
        <f>일위대가목록!E107</f>
        <v>6482</v>
      </c>
      <c r="F605" s="14">
        <f>TRUNC(E605*D605,1)</f>
        <v>6482</v>
      </c>
      <c r="G605" s="13">
        <f>일위대가목록!F107</f>
        <v>44299</v>
      </c>
      <c r="H605" s="14">
        <f>TRUNC(G605*D605,1)</f>
        <v>44299</v>
      </c>
      <c r="I605" s="13">
        <f>일위대가목록!G107</f>
        <v>28219</v>
      </c>
      <c r="J605" s="14">
        <f>TRUNC(I605*D605,1)</f>
        <v>28219</v>
      </c>
      <c r="K605" s="13">
        <f t="shared" si="77"/>
        <v>79000</v>
      </c>
      <c r="L605" s="14">
        <f t="shared" si="77"/>
        <v>79000</v>
      </c>
      <c r="M605" s="8" t="s">
        <v>921</v>
      </c>
      <c r="N605" s="2" t="s">
        <v>52</v>
      </c>
      <c r="O605" s="2" t="s">
        <v>1831</v>
      </c>
      <c r="P605" s="2" t="s">
        <v>64</v>
      </c>
      <c r="Q605" s="2" t="s">
        <v>65</v>
      </c>
      <c r="R605" s="2" t="s">
        <v>65</v>
      </c>
      <c r="S605" s="3"/>
      <c r="T605" s="3"/>
      <c r="U605" s="3"/>
      <c r="V605" s="3">
        <v>1</v>
      </c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2" t="s">
        <v>52</v>
      </c>
      <c r="AW605" s="2" t="s">
        <v>1832</v>
      </c>
      <c r="AX605" s="2" t="s">
        <v>52</v>
      </c>
      <c r="AY605" s="2" t="s">
        <v>924</v>
      </c>
    </row>
    <row r="606" spans="1:51" ht="30" customHeight="1" x14ac:dyDescent="0.3">
      <c r="A606" s="8" t="s">
        <v>933</v>
      </c>
      <c r="B606" s="8" t="s">
        <v>934</v>
      </c>
      <c r="C606" s="8" t="s">
        <v>623</v>
      </c>
      <c r="D606" s="9">
        <v>1</v>
      </c>
      <c r="E606" s="13">
        <v>0</v>
      </c>
      <c r="F606" s="14">
        <f>TRUNC(E606*D606,1)</f>
        <v>0</v>
      </c>
      <c r="G606" s="13">
        <v>0</v>
      </c>
      <c r="H606" s="14">
        <f>TRUNC(G606*D606,1)</f>
        <v>0</v>
      </c>
      <c r="I606" s="13">
        <f>TRUNC(SUMIF(V603:V606, RIGHTB(O606, 1), L603:L606)*U606, 2)</f>
        <v>175313.9</v>
      </c>
      <c r="J606" s="14">
        <f>TRUNC(I606*D606,1)</f>
        <v>175313.9</v>
      </c>
      <c r="K606" s="13">
        <f t="shared" si="77"/>
        <v>175313.9</v>
      </c>
      <c r="L606" s="14">
        <f t="shared" si="77"/>
        <v>175313.9</v>
      </c>
      <c r="M606" s="8" t="s">
        <v>52</v>
      </c>
      <c r="N606" s="2" t="s">
        <v>928</v>
      </c>
      <c r="O606" s="2" t="s">
        <v>806</v>
      </c>
      <c r="P606" s="2" t="s">
        <v>65</v>
      </c>
      <c r="Q606" s="2" t="s">
        <v>65</v>
      </c>
      <c r="R606" s="2" t="s">
        <v>65</v>
      </c>
      <c r="S606" s="3">
        <v>3</v>
      </c>
      <c r="T606" s="3">
        <v>2</v>
      </c>
      <c r="U606" s="3">
        <v>1</v>
      </c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2" t="s">
        <v>52</v>
      </c>
      <c r="AW606" s="2" t="s">
        <v>1833</v>
      </c>
      <c r="AX606" s="2" t="s">
        <v>52</v>
      </c>
      <c r="AY606" s="2" t="s">
        <v>52</v>
      </c>
    </row>
    <row r="607" spans="1:51" ht="30" customHeight="1" x14ac:dyDescent="0.3">
      <c r="A607" s="8" t="s">
        <v>904</v>
      </c>
      <c r="B607" s="8" t="s">
        <v>52</v>
      </c>
      <c r="C607" s="8" t="s">
        <v>52</v>
      </c>
      <c r="D607" s="9"/>
      <c r="E607" s="13"/>
      <c r="F607" s="14">
        <f>TRUNC(SUMIF(N603:N606, N602, F603:F606),0)</f>
        <v>0</v>
      </c>
      <c r="G607" s="13"/>
      <c r="H607" s="14">
        <f>TRUNC(SUMIF(N603:N606, N602, H603:H606),0)</f>
        <v>0</v>
      </c>
      <c r="I607" s="13"/>
      <c r="J607" s="14">
        <f>TRUNC(SUMIF(N603:N606, N602, J603:J606),0)</f>
        <v>175313</v>
      </c>
      <c r="K607" s="13"/>
      <c r="L607" s="14">
        <f>F607+H607+J607</f>
        <v>175313</v>
      </c>
      <c r="M607" s="8" t="s">
        <v>52</v>
      </c>
      <c r="N607" s="2" t="s">
        <v>99</v>
      </c>
      <c r="O607" s="2" t="s">
        <v>99</v>
      </c>
      <c r="P607" s="2" t="s">
        <v>52</v>
      </c>
      <c r="Q607" s="2" t="s">
        <v>52</v>
      </c>
      <c r="R607" s="2" t="s">
        <v>52</v>
      </c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2" t="s">
        <v>52</v>
      </c>
      <c r="AW607" s="2" t="s">
        <v>52</v>
      </c>
      <c r="AX607" s="2" t="s">
        <v>52</v>
      </c>
      <c r="AY607" s="2" t="s">
        <v>52</v>
      </c>
    </row>
    <row r="608" spans="1:51" ht="30" customHeight="1" x14ac:dyDescent="0.3">
      <c r="A608" s="9"/>
      <c r="B608" s="9"/>
      <c r="C608" s="9"/>
      <c r="D608" s="9"/>
      <c r="E608" s="13"/>
      <c r="F608" s="14"/>
      <c r="G608" s="13"/>
      <c r="H608" s="14"/>
      <c r="I608" s="13"/>
      <c r="J608" s="14"/>
      <c r="K608" s="13"/>
      <c r="L608" s="14"/>
      <c r="M608" s="9"/>
    </row>
    <row r="609" spans="1:51" ht="30" customHeight="1" x14ac:dyDescent="0.3">
      <c r="A609" s="36" t="s">
        <v>1834</v>
      </c>
      <c r="B609" s="36"/>
      <c r="C609" s="36"/>
      <c r="D609" s="36"/>
      <c r="E609" s="37"/>
      <c r="F609" s="38"/>
      <c r="G609" s="37"/>
      <c r="H609" s="38"/>
      <c r="I609" s="37"/>
      <c r="J609" s="38"/>
      <c r="K609" s="37"/>
      <c r="L609" s="38"/>
      <c r="M609" s="36"/>
      <c r="N609" s="1" t="s">
        <v>931</v>
      </c>
    </row>
    <row r="610" spans="1:51" ht="30" customHeight="1" x14ac:dyDescent="0.3">
      <c r="A610" s="8" t="s">
        <v>1821</v>
      </c>
      <c r="B610" s="8" t="s">
        <v>911</v>
      </c>
      <c r="C610" s="8" t="s">
        <v>912</v>
      </c>
      <c r="D610" s="9">
        <v>0.28000000000000003</v>
      </c>
      <c r="E610" s="13">
        <f>단가대비표!O189</f>
        <v>0</v>
      </c>
      <c r="F610" s="14">
        <f>TRUNC(E610*D610,1)</f>
        <v>0</v>
      </c>
      <c r="G610" s="13">
        <f>단가대비표!P189</f>
        <v>247977</v>
      </c>
      <c r="H610" s="14">
        <f>TRUNC(G610*D610,1)</f>
        <v>69433.5</v>
      </c>
      <c r="I610" s="13">
        <f>단가대비표!V189</f>
        <v>0</v>
      </c>
      <c r="J610" s="14">
        <f>TRUNC(I610*D610,1)</f>
        <v>0</v>
      </c>
      <c r="K610" s="13">
        <f t="shared" ref="K610:L613" si="78">TRUNC(E610+G610+I610,1)</f>
        <v>247977</v>
      </c>
      <c r="L610" s="14">
        <f t="shared" si="78"/>
        <v>69433.5</v>
      </c>
      <c r="M610" s="8" t="s">
        <v>921</v>
      </c>
      <c r="N610" s="2" t="s">
        <v>52</v>
      </c>
      <c r="O610" s="2" t="s">
        <v>1822</v>
      </c>
      <c r="P610" s="2" t="s">
        <v>65</v>
      </c>
      <c r="Q610" s="2" t="s">
        <v>65</v>
      </c>
      <c r="R610" s="2" t="s">
        <v>64</v>
      </c>
      <c r="S610" s="3"/>
      <c r="T610" s="3"/>
      <c r="U610" s="3"/>
      <c r="V610" s="3">
        <v>1</v>
      </c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2" t="s">
        <v>52</v>
      </c>
      <c r="AW610" s="2" t="s">
        <v>1836</v>
      </c>
      <c r="AX610" s="2" t="s">
        <v>52</v>
      </c>
      <c r="AY610" s="2" t="s">
        <v>924</v>
      </c>
    </row>
    <row r="611" spans="1:51" ht="30" customHeight="1" x14ac:dyDescent="0.3">
      <c r="A611" s="8" t="s">
        <v>1023</v>
      </c>
      <c r="B611" s="8" t="s">
        <v>911</v>
      </c>
      <c r="C611" s="8" t="s">
        <v>912</v>
      </c>
      <c r="D611" s="9">
        <v>0.15</v>
      </c>
      <c r="E611" s="13">
        <f>단가대비표!O188</f>
        <v>0</v>
      </c>
      <c r="F611" s="14">
        <f>TRUNC(E611*D611,1)</f>
        <v>0</v>
      </c>
      <c r="G611" s="13">
        <f>단가대비표!P188</f>
        <v>179203</v>
      </c>
      <c r="H611" s="14">
        <f>TRUNC(G611*D611,1)</f>
        <v>26880.400000000001</v>
      </c>
      <c r="I611" s="13">
        <f>단가대비표!V188</f>
        <v>0</v>
      </c>
      <c r="J611" s="14">
        <f>TRUNC(I611*D611,1)</f>
        <v>0</v>
      </c>
      <c r="K611" s="13">
        <f t="shared" si="78"/>
        <v>179203</v>
      </c>
      <c r="L611" s="14">
        <f t="shared" si="78"/>
        <v>26880.400000000001</v>
      </c>
      <c r="M611" s="8" t="s">
        <v>921</v>
      </c>
      <c r="N611" s="2" t="s">
        <v>52</v>
      </c>
      <c r="O611" s="2" t="s">
        <v>1024</v>
      </c>
      <c r="P611" s="2" t="s">
        <v>65</v>
      </c>
      <c r="Q611" s="2" t="s">
        <v>65</v>
      </c>
      <c r="R611" s="2" t="s">
        <v>64</v>
      </c>
      <c r="S611" s="3"/>
      <c r="T611" s="3"/>
      <c r="U611" s="3"/>
      <c r="V611" s="3">
        <v>1</v>
      </c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2" t="s">
        <v>52</v>
      </c>
      <c r="AW611" s="2" t="s">
        <v>1837</v>
      </c>
      <c r="AX611" s="2" t="s">
        <v>52</v>
      </c>
      <c r="AY611" s="2" t="s">
        <v>924</v>
      </c>
    </row>
    <row r="612" spans="1:51" ht="30" customHeight="1" x14ac:dyDescent="0.3">
      <c r="A612" s="8" t="s">
        <v>1829</v>
      </c>
      <c r="B612" s="8" t="s">
        <v>1830</v>
      </c>
      <c r="C612" s="8" t="s">
        <v>955</v>
      </c>
      <c r="D612" s="9">
        <v>1</v>
      </c>
      <c r="E612" s="13">
        <f>일위대가목록!E107</f>
        <v>6482</v>
      </c>
      <c r="F612" s="14">
        <f>TRUNC(E612*D612,1)</f>
        <v>6482</v>
      </c>
      <c r="G612" s="13">
        <f>일위대가목록!F107</f>
        <v>44299</v>
      </c>
      <c r="H612" s="14">
        <f>TRUNC(G612*D612,1)</f>
        <v>44299</v>
      </c>
      <c r="I612" s="13">
        <f>일위대가목록!G107</f>
        <v>28219</v>
      </c>
      <c r="J612" s="14">
        <f>TRUNC(I612*D612,1)</f>
        <v>28219</v>
      </c>
      <c r="K612" s="13">
        <f t="shared" si="78"/>
        <v>79000</v>
      </c>
      <c r="L612" s="14">
        <f t="shared" si="78"/>
        <v>79000</v>
      </c>
      <c r="M612" s="8" t="s">
        <v>921</v>
      </c>
      <c r="N612" s="2" t="s">
        <v>52</v>
      </c>
      <c r="O612" s="2" t="s">
        <v>1831</v>
      </c>
      <c r="P612" s="2" t="s">
        <v>64</v>
      </c>
      <c r="Q612" s="2" t="s">
        <v>65</v>
      </c>
      <c r="R612" s="2" t="s">
        <v>65</v>
      </c>
      <c r="S612" s="3"/>
      <c r="T612" s="3"/>
      <c r="U612" s="3"/>
      <c r="V612" s="3">
        <v>1</v>
      </c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2" t="s">
        <v>52</v>
      </c>
      <c r="AW612" s="2" t="s">
        <v>1838</v>
      </c>
      <c r="AX612" s="2" t="s">
        <v>52</v>
      </c>
      <c r="AY612" s="2" t="s">
        <v>924</v>
      </c>
    </row>
    <row r="613" spans="1:51" ht="30" customHeight="1" x14ac:dyDescent="0.3">
      <c r="A613" s="8" t="s">
        <v>933</v>
      </c>
      <c r="B613" s="8" t="s">
        <v>934</v>
      </c>
      <c r="C613" s="8" t="s">
        <v>623</v>
      </c>
      <c r="D613" s="9">
        <v>1</v>
      </c>
      <c r="E613" s="13">
        <v>0</v>
      </c>
      <c r="F613" s="14">
        <f>TRUNC(E613*D613,1)</f>
        <v>0</v>
      </c>
      <c r="G613" s="13">
        <v>0</v>
      </c>
      <c r="H613" s="14">
        <f>TRUNC(G613*D613,1)</f>
        <v>0</v>
      </c>
      <c r="I613" s="13">
        <f>TRUNC(SUMIF(V610:V613, RIGHTB(O613, 1), L610:L613)*U613, 2)</f>
        <v>175313.9</v>
      </c>
      <c r="J613" s="14">
        <f>TRUNC(I613*D613,1)</f>
        <v>175313.9</v>
      </c>
      <c r="K613" s="13">
        <f t="shared" si="78"/>
        <v>175313.9</v>
      </c>
      <c r="L613" s="14">
        <f t="shared" si="78"/>
        <v>175313.9</v>
      </c>
      <c r="M613" s="8" t="s">
        <v>52</v>
      </c>
      <c r="N613" s="2" t="s">
        <v>931</v>
      </c>
      <c r="O613" s="2" t="s">
        <v>806</v>
      </c>
      <c r="P613" s="2" t="s">
        <v>65</v>
      </c>
      <c r="Q613" s="2" t="s">
        <v>65</v>
      </c>
      <c r="R613" s="2" t="s">
        <v>65</v>
      </c>
      <c r="S613" s="3">
        <v>3</v>
      </c>
      <c r="T613" s="3">
        <v>2</v>
      </c>
      <c r="U613" s="3">
        <v>1</v>
      </c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2" t="s">
        <v>52</v>
      </c>
      <c r="AW613" s="2" t="s">
        <v>1839</v>
      </c>
      <c r="AX613" s="2" t="s">
        <v>52</v>
      </c>
      <c r="AY613" s="2" t="s">
        <v>52</v>
      </c>
    </row>
    <row r="614" spans="1:51" ht="30" customHeight="1" x14ac:dyDescent="0.3">
      <c r="A614" s="8" t="s">
        <v>904</v>
      </c>
      <c r="B614" s="8" t="s">
        <v>52</v>
      </c>
      <c r="C614" s="8" t="s">
        <v>52</v>
      </c>
      <c r="D614" s="9"/>
      <c r="E614" s="13"/>
      <c r="F614" s="14">
        <f>TRUNC(SUMIF(N610:N613, N609, F610:F613),0)</f>
        <v>0</v>
      </c>
      <c r="G614" s="13"/>
      <c r="H614" s="14">
        <f>TRUNC(SUMIF(N610:N613, N609, H610:H613),0)</f>
        <v>0</v>
      </c>
      <c r="I614" s="13"/>
      <c r="J614" s="14">
        <f>TRUNC(SUMIF(N610:N613, N609, J610:J613),0)</f>
        <v>175313</v>
      </c>
      <c r="K614" s="13"/>
      <c r="L614" s="14">
        <f>F614+H614+J614</f>
        <v>175313</v>
      </c>
      <c r="M614" s="8" t="s">
        <v>52</v>
      </c>
      <c r="N614" s="2" t="s">
        <v>99</v>
      </c>
      <c r="O614" s="2" t="s">
        <v>99</v>
      </c>
      <c r="P614" s="2" t="s">
        <v>52</v>
      </c>
      <c r="Q614" s="2" t="s">
        <v>52</v>
      </c>
      <c r="R614" s="2" t="s">
        <v>52</v>
      </c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2" t="s">
        <v>52</v>
      </c>
      <c r="AW614" s="2" t="s">
        <v>52</v>
      </c>
      <c r="AX614" s="2" t="s">
        <v>52</v>
      </c>
      <c r="AY614" s="2" t="s">
        <v>52</v>
      </c>
    </row>
    <row r="615" spans="1:51" ht="30" customHeight="1" x14ac:dyDescent="0.3">
      <c r="A615" s="9"/>
      <c r="B615" s="9"/>
      <c r="C615" s="9"/>
      <c r="D615" s="9"/>
      <c r="E615" s="13"/>
      <c r="F615" s="14"/>
      <c r="G615" s="13"/>
      <c r="H615" s="14"/>
      <c r="I615" s="13"/>
      <c r="J615" s="14"/>
      <c r="K615" s="13"/>
      <c r="L615" s="14"/>
      <c r="M615" s="9"/>
    </row>
    <row r="616" spans="1:51" ht="30" customHeight="1" x14ac:dyDescent="0.3">
      <c r="A616" s="36" t="s">
        <v>1840</v>
      </c>
      <c r="B616" s="36"/>
      <c r="C616" s="36"/>
      <c r="D616" s="36"/>
      <c r="E616" s="37"/>
      <c r="F616" s="38"/>
      <c r="G616" s="37"/>
      <c r="H616" s="38"/>
      <c r="I616" s="37"/>
      <c r="J616" s="38"/>
      <c r="K616" s="37"/>
      <c r="L616" s="38"/>
      <c r="M616" s="36"/>
      <c r="N616" s="1" t="s">
        <v>1831</v>
      </c>
    </row>
    <row r="617" spans="1:51" ht="30" customHeight="1" x14ac:dyDescent="0.3">
      <c r="A617" s="8" t="s">
        <v>1829</v>
      </c>
      <c r="B617" s="8" t="s">
        <v>1830</v>
      </c>
      <c r="C617" s="8" t="s">
        <v>61</v>
      </c>
      <c r="D617" s="9">
        <v>0.2298</v>
      </c>
      <c r="E617" s="13">
        <f>단가대비표!O15</f>
        <v>0</v>
      </c>
      <c r="F617" s="14">
        <f>TRUNC(E617*D617,1)</f>
        <v>0</v>
      </c>
      <c r="G617" s="13">
        <f>단가대비표!P15</f>
        <v>0</v>
      </c>
      <c r="H617" s="14">
        <f>TRUNC(G617*D617,1)</f>
        <v>0</v>
      </c>
      <c r="I617" s="13">
        <f>단가대비표!V15</f>
        <v>122800</v>
      </c>
      <c r="J617" s="14">
        <f>TRUNC(I617*D617,1)</f>
        <v>28219.4</v>
      </c>
      <c r="K617" s="13">
        <f t="shared" ref="K617:L620" si="79">TRUNC(E617+G617+I617,1)</f>
        <v>122800</v>
      </c>
      <c r="L617" s="14">
        <f t="shared" si="79"/>
        <v>28219.4</v>
      </c>
      <c r="M617" s="8" t="s">
        <v>1843</v>
      </c>
      <c r="N617" s="2" t="s">
        <v>1831</v>
      </c>
      <c r="O617" s="2" t="s">
        <v>1844</v>
      </c>
      <c r="P617" s="2" t="s">
        <v>65</v>
      </c>
      <c r="Q617" s="2" t="s">
        <v>65</v>
      </c>
      <c r="R617" s="2" t="s">
        <v>64</v>
      </c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2" t="s">
        <v>52</v>
      </c>
      <c r="AW617" s="2" t="s">
        <v>1845</v>
      </c>
      <c r="AX617" s="2" t="s">
        <v>52</v>
      </c>
      <c r="AY617" s="2" t="s">
        <v>52</v>
      </c>
    </row>
    <row r="618" spans="1:51" ht="30" customHeight="1" x14ac:dyDescent="0.3">
      <c r="A618" s="8" t="s">
        <v>1846</v>
      </c>
      <c r="B618" s="8" t="s">
        <v>1847</v>
      </c>
      <c r="C618" s="8" t="s">
        <v>992</v>
      </c>
      <c r="D618" s="9">
        <v>3.8</v>
      </c>
      <c r="E618" s="13">
        <f>단가대비표!O101</f>
        <v>1227.27</v>
      </c>
      <c r="F618" s="14">
        <f>TRUNC(E618*D618,1)</f>
        <v>4663.6000000000004</v>
      </c>
      <c r="G618" s="13">
        <f>단가대비표!P101</f>
        <v>0</v>
      </c>
      <c r="H618" s="14">
        <f>TRUNC(G618*D618,1)</f>
        <v>0</v>
      </c>
      <c r="I618" s="13">
        <f>단가대비표!V101</f>
        <v>0</v>
      </c>
      <c r="J618" s="14">
        <f>TRUNC(I618*D618,1)</f>
        <v>0</v>
      </c>
      <c r="K618" s="13">
        <f t="shared" si="79"/>
        <v>1227.2</v>
      </c>
      <c r="L618" s="14">
        <f t="shared" si="79"/>
        <v>4663.6000000000004</v>
      </c>
      <c r="M618" s="8" t="s">
        <v>52</v>
      </c>
      <c r="N618" s="2" t="s">
        <v>1831</v>
      </c>
      <c r="O618" s="2" t="s">
        <v>1848</v>
      </c>
      <c r="P618" s="2" t="s">
        <v>65</v>
      </c>
      <c r="Q618" s="2" t="s">
        <v>65</v>
      </c>
      <c r="R618" s="2" t="s">
        <v>64</v>
      </c>
      <c r="S618" s="3"/>
      <c r="T618" s="3"/>
      <c r="U618" s="3"/>
      <c r="V618" s="3">
        <v>1</v>
      </c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2" t="s">
        <v>52</v>
      </c>
      <c r="AW618" s="2" t="s">
        <v>1849</v>
      </c>
      <c r="AX618" s="2" t="s">
        <v>52</v>
      </c>
      <c r="AY618" s="2" t="s">
        <v>52</v>
      </c>
    </row>
    <row r="619" spans="1:51" ht="30" customHeight="1" x14ac:dyDescent="0.3">
      <c r="A619" s="8" t="s">
        <v>1137</v>
      </c>
      <c r="B619" s="8" t="s">
        <v>1850</v>
      </c>
      <c r="C619" s="8" t="s">
        <v>623</v>
      </c>
      <c r="D619" s="9">
        <v>1</v>
      </c>
      <c r="E619" s="13">
        <f>TRUNC(SUMIF(V617:V620, RIGHTB(O619, 1), F617:F620)*U619, 2)</f>
        <v>1818.8</v>
      </c>
      <c r="F619" s="14">
        <f>TRUNC(E619*D619,1)</f>
        <v>1818.8</v>
      </c>
      <c r="G619" s="13">
        <v>0</v>
      </c>
      <c r="H619" s="14">
        <f>TRUNC(G619*D619,1)</f>
        <v>0</v>
      </c>
      <c r="I619" s="13">
        <v>0</v>
      </c>
      <c r="J619" s="14">
        <f>TRUNC(I619*D619,1)</f>
        <v>0</v>
      </c>
      <c r="K619" s="13">
        <f t="shared" si="79"/>
        <v>1818.8</v>
      </c>
      <c r="L619" s="14">
        <f t="shared" si="79"/>
        <v>1818.8</v>
      </c>
      <c r="M619" s="8" t="s">
        <v>52</v>
      </c>
      <c r="N619" s="2" t="s">
        <v>1831</v>
      </c>
      <c r="O619" s="2" t="s">
        <v>806</v>
      </c>
      <c r="P619" s="2" t="s">
        <v>65</v>
      </c>
      <c r="Q619" s="2" t="s">
        <v>65</v>
      </c>
      <c r="R619" s="2" t="s">
        <v>65</v>
      </c>
      <c r="S619" s="3">
        <v>0</v>
      </c>
      <c r="T619" s="3">
        <v>0</v>
      </c>
      <c r="U619" s="3">
        <v>0.39</v>
      </c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2" t="s">
        <v>52</v>
      </c>
      <c r="AW619" s="2" t="s">
        <v>1851</v>
      </c>
      <c r="AX619" s="2" t="s">
        <v>52</v>
      </c>
      <c r="AY619" s="2" t="s">
        <v>52</v>
      </c>
    </row>
    <row r="620" spans="1:51" ht="30" customHeight="1" x14ac:dyDescent="0.3">
      <c r="A620" s="8" t="s">
        <v>1852</v>
      </c>
      <c r="B620" s="8" t="s">
        <v>911</v>
      </c>
      <c r="C620" s="8" t="s">
        <v>912</v>
      </c>
      <c r="D620" s="9">
        <v>1</v>
      </c>
      <c r="E620" s="13">
        <f>TRUNC(단가대비표!O211*1/8*16/12*25/20, 1)</f>
        <v>0</v>
      </c>
      <c r="F620" s="14">
        <f>TRUNC(E620*D620,1)</f>
        <v>0</v>
      </c>
      <c r="G620" s="13">
        <f>TRUNC(단가대비표!P211*1/8*16/12*25/20, 1)</f>
        <v>44299.3</v>
      </c>
      <c r="H620" s="14">
        <f>TRUNC(G620*D620,1)</f>
        <v>44299.3</v>
      </c>
      <c r="I620" s="13">
        <f>TRUNC(단가대비표!V211*1/8*16/12*25/20, 1)</f>
        <v>0</v>
      </c>
      <c r="J620" s="14">
        <f>TRUNC(I620*D620,1)</f>
        <v>0</v>
      </c>
      <c r="K620" s="13">
        <f t="shared" si="79"/>
        <v>44299.3</v>
      </c>
      <c r="L620" s="14">
        <f t="shared" si="79"/>
        <v>44299.3</v>
      </c>
      <c r="M620" s="8" t="s">
        <v>52</v>
      </c>
      <c r="N620" s="2" t="s">
        <v>1831</v>
      </c>
      <c r="O620" s="2" t="s">
        <v>1853</v>
      </c>
      <c r="P620" s="2" t="s">
        <v>65</v>
      </c>
      <c r="Q620" s="2" t="s">
        <v>65</v>
      </c>
      <c r="R620" s="2" t="s">
        <v>64</v>
      </c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2" t="s">
        <v>52</v>
      </c>
      <c r="AW620" s="2" t="s">
        <v>1854</v>
      </c>
      <c r="AX620" s="2" t="s">
        <v>64</v>
      </c>
      <c r="AY620" s="2" t="s">
        <v>52</v>
      </c>
    </row>
    <row r="621" spans="1:51" ht="30" customHeight="1" x14ac:dyDescent="0.3">
      <c r="A621" s="8" t="s">
        <v>904</v>
      </c>
      <c r="B621" s="8" t="s">
        <v>52</v>
      </c>
      <c r="C621" s="8" t="s">
        <v>52</v>
      </c>
      <c r="D621" s="9"/>
      <c r="E621" s="13"/>
      <c r="F621" s="14">
        <f>TRUNC(SUMIF(N617:N620, N616, F617:F620),0)</f>
        <v>6482</v>
      </c>
      <c r="G621" s="13"/>
      <c r="H621" s="14">
        <f>TRUNC(SUMIF(N617:N620, N616, H617:H620),0)</f>
        <v>44299</v>
      </c>
      <c r="I621" s="13"/>
      <c r="J621" s="14">
        <f>TRUNC(SUMIF(N617:N620, N616, J617:J620),0)</f>
        <v>28219</v>
      </c>
      <c r="K621" s="13"/>
      <c r="L621" s="14">
        <f>F621+H621+J621</f>
        <v>79000</v>
      </c>
      <c r="M621" s="8" t="s">
        <v>52</v>
      </c>
      <c r="N621" s="2" t="s">
        <v>99</v>
      </c>
      <c r="O621" s="2" t="s">
        <v>99</v>
      </c>
      <c r="P621" s="2" t="s">
        <v>52</v>
      </c>
      <c r="Q621" s="2" t="s">
        <v>52</v>
      </c>
      <c r="R621" s="2" t="s">
        <v>52</v>
      </c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2" t="s">
        <v>52</v>
      </c>
      <c r="AW621" s="2" t="s">
        <v>52</v>
      </c>
      <c r="AX621" s="2" t="s">
        <v>52</v>
      </c>
      <c r="AY621" s="2" t="s">
        <v>52</v>
      </c>
    </row>
    <row r="622" spans="1:51" ht="30" customHeight="1" x14ac:dyDescent="0.3">
      <c r="A622" s="9"/>
      <c r="B622" s="9"/>
      <c r="C622" s="9"/>
      <c r="D622" s="9"/>
      <c r="E622" s="13"/>
      <c r="F622" s="14"/>
      <c r="G622" s="13"/>
      <c r="H622" s="14"/>
      <c r="I622" s="13"/>
      <c r="J622" s="14"/>
      <c r="K622" s="13"/>
      <c r="L622" s="14"/>
      <c r="M622" s="9"/>
    </row>
    <row r="623" spans="1:51" ht="30" customHeight="1" x14ac:dyDescent="0.3">
      <c r="A623" s="36" t="s">
        <v>1855</v>
      </c>
      <c r="B623" s="36"/>
      <c r="C623" s="36"/>
      <c r="D623" s="36"/>
      <c r="E623" s="37"/>
      <c r="F623" s="38"/>
      <c r="G623" s="37"/>
      <c r="H623" s="38"/>
      <c r="I623" s="37"/>
      <c r="J623" s="38"/>
      <c r="K623" s="37"/>
      <c r="L623" s="38"/>
      <c r="M623" s="36"/>
      <c r="N623" s="1" t="s">
        <v>944</v>
      </c>
    </row>
    <row r="624" spans="1:51" ht="30" customHeight="1" x14ac:dyDescent="0.3">
      <c r="A624" s="8" t="s">
        <v>910</v>
      </c>
      <c r="B624" s="8" t="s">
        <v>911</v>
      </c>
      <c r="C624" s="8" t="s">
        <v>912</v>
      </c>
      <c r="D624" s="9">
        <v>5.0000000000000001E-3</v>
      </c>
      <c r="E624" s="13">
        <f>단가대비표!O200</f>
        <v>0</v>
      </c>
      <c r="F624" s="14">
        <f>TRUNC(E624*D624,1)</f>
        <v>0</v>
      </c>
      <c r="G624" s="13">
        <f>단가대비표!P200</f>
        <v>224657</v>
      </c>
      <c r="H624" s="14">
        <f>TRUNC(G624*D624,1)</f>
        <v>1123.2</v>
      </c>
      <c r="I624" s="13">
        <f>단가대비표!V200</f>
        <v>0</v>
      </c>
      <c r="J624" s="14">
        <f>TRUNC(I624*D624,1)</f>
        <v>0</v>
      </c>
      <c r="K624" s="13">
        <f>TRUNC(E624+G624+I624,1)</f>
        <v>224657</v>
      </c>
      <c r="L624" s="14">
        <f>TRUNC(F624+H624+J624,1)</f>
        <v>1123.2</v>
      </c>
      <c r="M624" s="8" t="s">
        <v>52</v>
      </c>
      <c r="N624" s="2" t="s">
        <v>944</v>
      </c>
      <c r="O624" s="2" t="s">
        <v>913</v>
      </c>
      <c r="P624" s="2" t="s">
        <v>65</v>
      </c>
      <c r="Q624" s="2" t="s">
        <v>65</v>
      </c>
      <c r="R624" s="2" t="s">
        <v>64</v>
      </c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2" t="s">
        <v>52</v>
      </c>
      <c r="AW624" s="2" t="s">
        <v>1856</v>
      </c>
      <c r="AX624" s="2" t="s">
        <v>52</v>
      </c>
      <c r="AY624" s="2" t="s">
        <v>52</v>
      </c>
    </row>
    <row r="625" spans="1:51" ht="30" customHeight="1" x14ac:dyDescent="0.3">
      <c r="A625" s="8" t="s">
        <v>904</v>
      </c>
      <c r="B625" s="8" t="s">
        <v>52</v>
      </c>
      <c r="C625" s="8" t="s">
        <v>52</v>
      </c>
      <c r="D625" s="9"/>
      <c r="E625" s="13"/>
      <c r="F625" s="14">
        <f>TRUNC(SUMIF(N624:N624, N623, F624:F624),0)</f>
        <v>0</v>
      </c>
      <c r="G625" s="13"/>
      <c r="H625" s="14">
        <f>TRUNC(SUMIF(N624:N624, N623, H624:H624),0)</f>
        <v>1123</v>
      </c>
      <c r="I625" s="13"/>
      <c r="J625" s="14">
        <f>TRUNC(SUMIF(N624:N624, N623, J624:J624),0)</f>
        <v>0</v>
      </c>
      <c r="K625" s="13"/>
      <c r="L625" s="14">
        <f>F625+H625+J625</f>
        <v>1123</v>
      </c>
      <c r="M625" s="8" t="s">
        <v>52</v>
      </c>
      <c r="N625" s="2" t="s">
        <v>99</v>
      </c>
      <c r="O625" s="2" t="s">
        <v>99</v>
      </c>
      <c r="P625" s="2" t="s">
        <v>52</v>
      </c>
      <c r="Q625" s="2" t="s">
        <v>52</v>
      </c>
      <c r="R625" s="2" t="s">
        <v>52</v>
      </c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2" t="s">
        <v>52</v>
      </c>
      <c r="AW625" s="2" t="s">
        <v>52</v>
      </c>
      <c r="AX625" s="2" t="s">
        <v>52</v>
      </c>
      <c r="AY625" s="2" t="s">
        <v>52</v>
      </c>
    </row>
    <row r="626" spans="1:51" ht="30" customHeight="1" x14ac:dyDescent="0.3">
      <c r="A626" s="9"/>
      <c r="B626" s="9"/>
      <c r="C626" s="9"/>
      <c r="D626" s="9"/>
      <c r="E626" s="13"/>
      <c r="F626" s="14"/>
      <c r="G626" s="13"/>
      <c r="H626" s="14"/>
      <c r="I626" s="13"/>
      <c r="J626" s="14"/>
      <c r="K626" s="13"/>
      <c r="L626" s="14"/>
      <c r="M626" s="9"/>
    </row>
    <row r="627" spans="1:51" ht="30" customHeight="1" x14ac:dyDescent="0.3">
      <c r="A627" s="36" t="s">
        <v>1857</v>
      </c>
      <c r="B627" s="36"/>
      <c r="C627" s="36"/>
      <c r="D627" s="36"/>
      <c r="E627" s="37"/>
      <c r="F627" s="38"/>
      <c r="G627" s="37"/>
      <c r="H627" s="38"/>
      <c r="I627" s="37"/>
      <c r="J627" s="38"/>
      <c r="K627" s="37"/>
      <c r="L627" s="38"/>
      <c r="M627" s="36"/>
      <c r="N627" s="1" t="s">
        <v>957</v>
      </c>
    </row>
    <row r="628" spans="1:51" ht="30" customHeight="1" x14ac:dyDescent="0.3">
      <c r="A628" s="8" t="s">
        <v>953</v>
      </c>
      <c r="B628" s="8" t="s">
        <v>954</v>
      </c>
      <c r="C628" s="8" t="s">
        <v>61</v>
      </c>
      <c r="D628" s="9">
        <v>0.20849999999999999</v>
      </c>
      <c r="E628" s="13">
        <f>단가대비표!O6</f>
        <v>0</v>
      </c>
      <c r="F628" s="14">
        <f>TRUNC(E628*D628,1)</f>
        <v>0</v>
      </c>
      <c r="G628" s="13">
        <f>단가대비표!P6</f>
        <v>0</v>
      </c>
      <c r="H628" s="14">
        <f>TRUNC(G628*D628,1)</f>
        <v>0</v>
      </c>
      <c r="I628" s="13">
        <f>단가대비표!V6</f>
        <v>104465</v>
      </c>
      <c r="J628" s="14">
        <f>TRUNC(I628*D628,1)</f>
        <v>21780.9</v>
      </c>
      <c r="K628" s="13">
        <f t="shared" ref="K628:L631" si="80">TRUNC(E628+G628+I628,1)</f>
        <v>104465</v>
      </c>
      <c r="L628" s="14">
        <f t="shared" si="80"/>
        <v>21780.9</v>
      </c>
      <c r="M628" s="8" t="s">
        <v>1843</v>
      </c>
      <c r="N628" s="2" t="s">
        <v>957</v>
      </c>
      <c r="O628" s="2" t="s">
        <v>1858</v>
      </c>
      <c r="P628" s="2" t="s">
        <v>65</v>
      </c>
      <c r="Q628" s="2" t="s">
        <v>65</v>
      </c>
      <c r="R628" s="2" t="s">
        <v>64</v>
      </c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2" t="s">
        <v>52</v>
      </c>
      <c r="AW628" s="2" t="s">
        <v>1859</v>
      </c>
      <c r="AX628" s="2" t="s">
        <v>52</v>
      </c>
      <c r="AY628" s="2" t="s">
        <v>52</v>
      </c>
    </row>
    <row r="629" spans="1:51" ht="30" customHeight="1" x14ac:dyDescent="0.3">
      <c r="A629" s="8" t="s">
        <v>1846</v>
      </c>
      <c r="B629" s="8" t="s">
        <v>1847</v>
      </c>
      <c r="C629" s="8" t="s">
        <v>992</v>
      </c>
      <c r="D629" s="9">
        <v>11.6</v>
      </c>
      <c r="E629" s="13">
        <f>단가대비표!O101</f>
        <v>1227.27</v>
      </c>
      <c r="F629" s="14">
        <f>TRUNC(E629*D629,1)</f>
        <v>14236.3</v>
      </c>
      <c r="G629" s="13">
        <f>단가대비표!P101</f>
        <v>0</v>
      </c>
      <c r="H629" s="14">
        <f>TRUNC(G629*D629,1)</f>
        <v>0</v>
      </c>
      <c r="I629" s="13">
        <f>단가대비표!V101</f>
        <v>0</v>
      </c>
      <c r="J629" s="14">
        <f>TRUNC(I629*D629,1)</f>
        <v>0</v>
      </c>
      <c r="K629" s="13">
        <f t="shared" si="80"/>
        <v>1227.2</v>
      </c>
      <c r="L629" s="14">
        <f t="shared" si="80"/>
        <v>14236.3</v>
      </c>
      <c r="M629" s="8" t="s">
        <v>52</v>
      </c>
      <c r="N629" s="2" t="s">
        <v>957</v>
      </c>
      <c r="O629" s="2" t="s">
        <v>1848</v>
      </c>
      <c r="P629" s="2" t="s">
        <v>65</v>
      </c>
      <c r="Q629" s="2" t="s">
        <v>65</v>
      </c>
      <c r="R629" s="2" t="s">
        <v>64</v>
      </c>
      <c r="S629" s="3"/>
      <c r="T629" s="3"/>
      <c r="U629" s="3"/>
      <c r="V629" s="3">
        <v>1</v>
      </c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2" t="s">
        <v>52</v>
      </c>
      <c r="AW629" s="2" t="s">
        <v>1860</v>
      </c>
      <c r="AX629" s="2" t="s">
        <v>52</v>
      </c>
      <c r="AY629" s="2" t="s">
        <v>52</v>
      </c>
    </row>
    <row r="630" spans="1:51" ht="30" customHeight="1" x14ac:dyDescent="0.3">
      <c r="A630" s="8" t="s">
        <v>1137</v>
      </c>
      <c r="B630" s="8" t="s">
        <v>1861</v>
      </c>
      <c r="C630" s="8" t="s">
        <v>623</v>
      </c>
      <c r="D630" s="9">
        <v>1</v>
      </c>
      <c r="E630" s="13">
        <f>TRUNC(SUMIF(V628:V631, RIGHTB(O630, 1), F628:F631)*U630, 2)</f>
        <v>3131.98</v>
      </c>
      <c r="F630" s="14">
        <f>TRUNC(E630*D630,1)</f>
        <v>3131.9</v>
      </c>
      <c r="G630" s="13">
        <v>0</v>
      </c>
      <c r="H630" s="14">
        <f>TRUNC(G630*D630,1)</f>
        <v>0</v>
      </c>
      <c r="I630" s="13">
        <v>0</v>
      </c>
      <c r="J630" s="14">
        <f>TRUNC(I630*D630,1)</f>
        <v>0</v>
      </c>
      <c r="K630" s="13">
        <f t="shared" si="80"/>
        <v>3131.9</v>
      </c>
      <c r="L630" s="14">
        <f t="shared" si="80"/>
        <v>3131.9</v>
      </c>
      <c r="M630" s="8" t="s">
        <v>52</v>
      </c>
      <c r="N630" s="2" t="s">
        <v>957</v>
      </c>
      <c r="O630" s="2" t="s">
        <v>806</v>
      </c>
      <c r="P630" s="2" t="s">
        <v>65</v>
      </c>
      <c r="Q630" s="2" t="s">
        <v>65</v>
      </c>
      <c r="R630" s="2" t="s">
        <v>65</v>
      </c>
      <c r="S630" s="3">
        <v>0</v>
      </c>
      <c r="T630" s="3">
        <v>0</v>
      </c>
      <c r="U630" s="3">
        <v>0.22</v>
      </c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2" t="s">
        <v>52</v>
      </c>
      <c r="AW630" s="2" t="s">
        <v>1862</v>
      </c>
      <c r="AX630" s="2" t="s">
        <v>52</v>
      </c>
      <c r="AY630" s="2" t="s">
        <v>52</v>
      </c>
    </row>
    <row r="631" spans="1:51" ht="30" customHeight="1" x14ac:dyDescent="0.3">
      <c r="A631" s="8" t="s">
        <v>1852</v>
      </c>
      <c r="B631" s="8" t="s">
        <v>911</v>
      </c>
      <c r="C631" s="8" t="s">
        <v>912</v>
      </c>
      <c r="D631" s="9">
        <v>1</v>
      </c>
      <c r="E631" s="13">
        <f>TRUNC(단가대비표!O211*1/8*16/12*25/20, 1)</f>
        <v>0</v>
      </c>
      <c r="F631" s="14">
        <f>TRUNC(E631*D631,1)</f>
        <v>0</v>
      </c>
      <c r="G631" s="13">
        <f>TRUNC(단가대비표!P211*1/8*16/12*25/20, 1)</f>
        <v>44299.3</v>
      </c>
      <c r="H631" s="14">
        <f>TRUNC(G631*D631,1)</f>
        <v>44299.3</v>
      </c>
      <c r="I631" s="13">
        <f>TRUNC(단가대비표!V211*1/8*16/12*25/20, 1)</f>
        <v>0</v>
      </c>
      <c r="J631" s="14">
        <f>TRUNC(I631*D631,1)</f>
        <v>0</v>
      </c>
      <c r="K631" s="13">
        <f t="shared" si="80"/>
        <v>44299.3</v>
      </c>
      <c r="L631" s="14">
        <f t="shared" si="80"/>
        <v>44299.3</v>
      </c>
      <c r="M631" s="8" t="s">
        <v>52</v>
      </c>
      <c r="N631" s="2" t="s">
        <v>957</v>
      </c>
      <c r="O631" s="2" t="s">
        <v>1853</v>
      </c>
      <c r="P631" s="2" t="s">
        <v>65</v>
      </c>
      <c r="Q631" s="2" t="s">
        <v>65</v>
      </c>
      <c r="R631" s="2" t="s">
        <v>64</v>
      </c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2" t="s">
        <v>52</v>
      </c>
      <c r="AW631" s="2" t="s">
        <v>1863</v>
      </c>
      <c r="AX631" s="2" t="s">
        <v>64</v>
      </c>
      <c r="AY631" s="2" t="s">
        <v>52</v>
      </c>
    </row>
    <row r="632" spans="1:51" ht="30" customHeight="1" x14ac:dyDescent="0.3">
      <c r="A632" s="8" t="s">
        <v>904</v>
      </c>
      <c r="B632" s="8" t="s">
        <v>52</v>
      </c>
      <c r="C632" s="8" t="s">
        <v>52</v>
      </c>
      <c r="D632" s="9"/>
      <c r="E632" s="13"/>
      <c r="F632" s="14">
        <f>TRUNC(SUMIF(N628:N631, N627, F628:F631),0)</f>
        <v>17368</v>
      </c>
      <c r="G632" s="13"/>
      <c r="H632" s="14">
        <f>TRUNC(SUMIF(N628:N631, N627, H628:H631),0)</f>
        <v>44299</v>
      </c>
      <c r="I632" s="13"/>
      <c r="J632" s="14">
        <f>TRUNC(SUMIF(N628:N631, N627, J628:J631),0)</f>
        <v>21780</v>
      </c>
      <c r="K632" s="13"/>
      <c r="L632" s="14">
        <f>F632+H632+J632</f>
        <v>83447</v>
      </c>
      <c r="M632" s="8" t="s">
        <v>52</v>
      </c>
      <c r="N632" s="2" t="s">
        <v>99</v>
      </c>
      <c r="O632" s="2" t="s">
        <v>99</v>
      </c>
      <c r="P632" s="2" t="s">
        <v>52</v>
      </c>
      <c r="Q632" s="2" t="s">
        <v>52</v>
      </c>
      <c r="R632" s="2" t="s">
        <v>52</v>
      </c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2" t="s">
        <v>52</v>
      </c>
      <c r="AW632" s="2" t="s">
        <v>52</v>
      </c>
      <c r="AX632" s="2" t="s">
        <v>52</v>
      </c>
      <c r="AY632" s="2" t="s">
        <v>52</v>
      </c>
    </row>
    <row r="633" spans="1:51" ht="30" customHeight="1" x14ac:dyDescent="0.3">
      <c r="A633" s="9"/>
      <c r="B633" s="9"/>
      <c r="C633" s="9"/>
      <c r="D633" s="9"/>
      <c r="E633" s="13"/>
      <c r="F633" s="14"/>
      <c r="G633" s="13"/>
      <c r="H633" s="14"/>
      <c r="I633" s="13"/>
      <c r="J633" s="14"/>
      <c r="K633" s="13"/>
      <c r="L633" s="14"/>
      <c r="M633" s="9"/>
    </row>
    <row r="634" spans="1:51" ht="30" customHeight="1" x14ac:dyDescent="0.3">
      <c r="A634" s="36" t="s">
        <v>1864</v>
      </c>
      <c r="B634" s="36"/>
      <c r="C634" s="36"/>
      <c r="D634" s="36"/>
      <c r="E634" s="37"/>
      <c r="F634" s="38"/>
      <c r="G634" s="37"/>
      <c r="H634" s="38"/>
      <c r="I634" s="37"/>
      <c r="J634" s="38"/>
      <c r="K634" s="37"/>
      <c r="L634" s="38"/>
      <c r="M634" s="36"/>
      <c r="N634" s="1" t="s">
        <v>962</v>
      </c>
    </row>
    <row r="635" spans="1:51" ht="30" customHeight="1" x14ac:dyDescent="0.3">
      <c r="A635" s="8" t="s">
        <v>959</v>
      </c>
      <c r="B635" s="8" t="s">
        <v>960</v>
      </c>
      <c r="C635" s="8" t="s">
        <v>61</v>
      </c>
      <c r="D635" s="9">
        <v>0.28249999999999997</v>
      </c>
      <c r="E635" s="13">
        <f>단가대비표!O11</f>
        <v>0</v>
      </c>
      <c r="F635" s="14">
        <f>TRUNC(E635*D635,1)</f>
        <v>0</v>
      </c>
      <c r="G635" s="13">
        <f>단가대비표!P11</f>
        <v>0</v>
      </c>
      <c r="H635" s="14">
        <f>TRUNC(G635*D635,1)</f>
        <v>0</v>
      </c>
      <c r="I635" s="13">
        <f>단가대비표!V11</f>
        <v>6061</v>
      </c>
      <c r="J635" s="14">
        <f>TRUNC(I635*D635,1)</f>
        <v>1712.2</v>
      </c>
      <c r="K635" s="13">
        <f t="shared" ref="K635:L638" si="81">TRUNC(E635+G635+I635,1)</f>
        <v>6061</v>
      </c>
      <c r="L635" s="14">
        <f t="shared" si="81"/>
        <v>1712.2</v>
      </c>
      <c r="M635" s="8" t="s">
        <v>1843</v>
      </c>
      <c r="N635" s="2" t="s">
        <v>962</v>
      </c>
      <c r="O635" s="2" t="s">
        <v>1865</v>
      </c>
      <c r="P635" s="2" t="s">
        <v>65</v>
      </c>
      <c r="Q635" s="2" t="s">
        <v>65</v>
      </c>
      <c r="R635" s="2" t="s">
        <v>64</v>
      </c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2" t="s">
        <v>52</v>
      </c>
      <c r="AW635" s="2" t="s">
        <v>1866</v>
      </c>
      <c r="AX635" s="2" t="s">
        <v>52</v>
      </c>
      <c r="AY635" s="2" t="s">
        <v>52</v>
      </c>
    </row>
    <row r="636" spans="1:51" ht="30" customHeight="1" x14ac:dyDescent="0.3">
      <c r="A636" s="8" t="s">
        <v>1846</v>
      </c>
      <c r="B636" s="8" t="s">
        <v>1847</v>
      </c>
      <c r="C636" s="8" t="s">
        <v>992</v>
      </c>
      <c r="D636" s="9">
        <v>2.2000000000000002</v>
      </c>
      <c r="E636" s="13">
        <f>단가대비표!O101</f>
        <v>1227.27</v>
      </c>
      <c r="F636" s="14">
        <f>TRUNC(E636*D636,1)</f>
        <v>2699.9</v>
      </c>
      <c r="G636" s="13">
        <f>단가대비표!P101</f>
        <v>0</v>
      </c>
      <c r="H636" s="14">
        <f>TRUNC(G636*D636,1)</f>
        <v>0</v>
      </c>
      <c r="I636" s="13">
        <f>단가대비표!V101</f>
        <v>0</v>
      </c>
      <c r="J636" s="14">
        <f>TRUNC(I636*D636,1)</f>
        <v>0</v>
      </c>
      <c r="K636" s="13">
        <f t="shared" si="81"/>
        <v>1227.2</v>
      </c>
      <c r="L636" s="14">
        <f t="shared" si="81"/>
        <v>2699.9</v>
      </c>
      <c r="M636" s="8" t="s">
        <v>52</v>
      </c>
      <c r="N636" s="2" t="s">
        <v>962</v>
      </c>
      <c r="O636" s="2" t="s">
        <v>1848</v>
      </c>
      <c r="P636" s="2" t="s">
        <v>65</v>
      </c>
      <c r="Q636" s="2" t="s">
        <v>65</v>
      </c>
      <c r="R636" s="2" t="s">
        <v>64</v>
      </c>
      <c r="S636" s="3"/>
      <c r="T636" s="3"/>
      <c r="U636" s="3"/>
      <c r="V636" s="3">
        <v>1</v>
      </c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2" t="s">
        <v>52</v>
      </c>
      <c r="AW636" s="2" t="s">
        <v>1867</v>
      </c>
      <c r="AX636" s="2" t="s">
        <v>52</v>
      </c>
      <c r="AY636" s="2" t="s">
        <v>52</v>
      </c>
    </row>
    <row r="637" spans="1:51" ht="30" customHeight="1" x14ac:dyDescent="0.3">
      <c r="A637" s="8" t="s">
        <v>1137</v>
      </c>
      <c r="B637" s="8" t="s">
        <v>1868</v>
      </c>
      <c r="C637" s="8" t="s">
        <v>623</v>
      </c>
      <c r="D637" s="9">
        <v>1</v>
      </c>
      <c r="E637" s="13">
        <f>TRUNC(SUMIF(V635:V638, RIGHTB(O637, 1), F635:F638)*U637, 2)</f>
        <v>350.98</v>
      </c>
      <c r="F637" s="14">
        <f>TRUNC(E637*D637,1)</f>
        <v>350.9</v>
      </c>
      <c r="G637" s="13">
        <v>0</v>
      </c>
      <c r="H637" s="14">
        <f>TRUNC(G637*D637,1)</f>
        <v>0</v>
      </c>
      <c r="I637" s="13">
        <v>0</v>
      </c>
      <c r="J637" s="14">
        <f>TRUNC(I637*D637,1)</f>
        <v>0</v>
      </c>
      <c r="K637" s="13">
        <f t="shared" si="81"/>
        <v>350.9</v>
      </c>
      <c r="L637" s="14">
        <f t="shared" si="81"/>
        <v>350.9</v>
      </c>
      <c r="M637" s="8" t="s">
        <v>52</v>
      </c>
      <c r="N637" s="2" t="s">
        <v>962</v>
      </c>
      <c r="O637" s="2" t="s">
        <v>806</v>
      </c>
      <c r="P637" s="2" t="s">
        <v>65</v>
      </c>
      <c r="Q637" s="2" t="s">
        <v>65</v>
      </c>
      <c r="R637" s="2" t="s">
        <v>65</v>
      </c>
      <c r="S637" s="3">
        <v>0</v>
      </c>
      <c r="T637" s="3">
        <v>0</v>
      </c>
      <c r="U637" s="3">
        <v>0.13</v>
      </c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2" t="s">
        <v>52</v>
      </c>
      <c r="AW637" s="2" t="s">
        <v>1869</v>
      </c>
      <c r="AX637" s="2" t="s">
        <v>52</v>
      </c>
      <c r="AY637" s="2" t="s">
        <v>52</v>
      </c>
    </row>
    <row r="638" spans="1:51" ht="30" customHeight="1" x14ac:dyDescent="0.3">
      <c r="A638" s="8" t="s">
        <v>1870</v>
      </c>
      <c r="B638" s="8" t="s">
        <v>911</v>
      </c>
      <c r="C638" s="8" t="s">
        <v>912</v>
      </c>
      <c r="D638" s="9">
        <v>1</v>
      </c>
      <c r="E638" s="13">
        <f>TRUNC(단가대비표!O213*1/8*16/12*25/20, 1)</f>
        <v>0</v>
      </c>
      <c r="F638" s="14">
        <f>TRUNC(E638*D638,1)</f>
        <v>0</v>
      </c>
      <c r="G638" s="13">
        <f>TRUNC(단가대비표!P213*1/8*16/12*25/20, 1)</f>
        <v>28571.4</v>
      </c>
      <c r="H638" s="14">
        <f>TRUNC(G638*D638,1)</f>
        <v>28571.4</v>
      </c>
      <c r="I638" s="13">
        <f>TRUNC(단가대비표!V213*1/8*16/12*25/20, 1)</f>
        <v>0</v>
      </c>
      <c r="J638" s="14">
        <f>TRUNC(I638*D638,1)</f>
        <v>0</v>
      </c>
      <c r="K638" s="13">
        <f t="shared" si="81"/>
        <v>28571.4</v>
      </c>
      <c r="L638" s="14">
        <f t="shared" si="81"/>
        <v>28571.4</v>
      </c>
      <c r="M638" s="8" t="s">
        <v>52</v>
      </c>
      <c r="N638" s="2" t="s">
        <v>962</v>
      </c>
      <c r="O638" s="2" t="s">
        <v>1871</v>
      </c>
      <c r="P638" s="2" t="s">
        <v>65</v>
      </c>
      <c r="Q638" s="2" t="s">
        <v>65</v>
      </c>
      <c r="R638" s="2" t="s">
        <v>64</v>
      </c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2" t="s">
        <v>52</v>
      </c>
      <c r="AW638" s="2" t="s">
        <v>1872</v>
      </c>
      <c r="AX638" s="2" t="s">
        <v>64</v>
      </c>
      <c r="AY638" s="2" t="s">
        <v>52</v>
      </c>
    </row>
    <row r="639" spans="1:51" ht="30" customHeight="1" x14ac:dyDescent="0.3">
      <c r="A639" s="8" t="s">
        <v>904</v>
      </c>
      <c r="B639" s="8" t="s">
        <v>52</v>
      </c>
      <c r="C639" s="8" t="s">
        <v>52</v>
      </c>
      <c r="D639" s="9"/>
      <c r="E639" s="13"/>
      <c r="F639" s="14">
        <f>TRUNC(SUMIF(N635:N638, N634, F635:F638),0)</f>
        <v>3050</v>
      </c>
      <c r="G639" s="13"/>
      <c r="H639" s="14">
        <f>TRUNC(SUMIF(N635:N638, N634, H635:H638),0)</f>
        <v>28571</v>
      </c>
      <c r="I639" s="13"/>
      <c r="J639" s="14">
        <f>TRUNC(SUMIF(N635:N638, N634, J635:J638),0)</f>
        <v>1712</v>
      </c>
      <c r="K639" s="13"/>
      <c r="L639" s="14">
        <f>F639+H639+J639</f>
        <v>33333</v>
      </c>
      <c r="M639" s="8" t="s">
        <v>52</v>
      </c>
      <c r="N639" s="2" t="s">
        <v>99</v>
      </c>
      <c r="O639" s="2" t="s">
        <v>99</v>
      </c>
      <c r="P639" s="2" t="s">
        <v>52</v>
      </c>
      <c r="Q639" s="2" t="s">
        <v>52</v>
      </c>
      <c r="R639" s="2" t="s">
        <v>52</v>
      </c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2" t="s">
        <v>52</v>
      </c>
      <c r="AW639" s="2" t="s">
        <v>52</v>
      </c>
      <c r="AX639" s="2" t="s">
        <v>52</v>
      </c>
      <c r="AY639" s="2" t="s">
        <v>52</v>
      </c>
    </row>
    <row r="640" spans="1:51" ht="30" customHeight="1" x14ac:dyDescent="0.3">
      <c r="A640" s="9"/>
      <c r="B640" s="9"/>
      <c r="C640" s="9"/>
      <c r="D640" s="9"/>
      <c r="E640" s="13"/>
      <c r="F640" s="14"/>
      <c r="G640" s="13"/>
      <c r="H640" s="14"/>
      <c r="I640" s="13"/>
      <c r="J640" s="14"/>
      <c r="K640" s="13"/>
      <c r="L640" s="14"/>
      <c r="M640" s="9"/>
    </row>
    <row r="641" spans="1:51" ht="30" customHeight="1" x14ac:dyDescent="0.3">
      <c r="A641" s="36" t="s">
        <v>1873</v>
      </c>
      <c r="B641" s="36"/>
      <c r="C641" s="36"/>
      <c r="D641" s="36"/>
      <c r="E641" s="37"/>
      <c r="F641" s="38"/>
      <c r="G641" s="37"/>
      <c r="H641" s="38"/>
      <c r="I641" s="37"/>
      <c r="J641" s="38"/>
      <c r="K641" s="37"/>
      <c r="L641" s="38"/>
      <c r="M641" s="36"/>
      <c r="N641" s="1" t="s">
        <v>1874</v>
      </c>
    </row>
    <row r="642" spans="1:51" ht="30" customHeight="1" x14ac:dyDescent="0.3">
      <c r="A642" s="8" t="s">
        <v>1875</v>
      </c>
      <c r="B642" s="8" t="s">
        <v>1876</v>
      </c>
      <c r="C642" s="8" t="s">
        <v>61</v>
      </c>
      <c r="D642" s="9">
        <v>0.22789999999999999</v>
      </c>
      <c r="E642" s="13">
        <f>단가대비표!O8</f>
        <v>0</v>
      </c>
      <c r="F642" s="14">
        <f>TRUNC(E642*D642,1)</f>
        <v>0</v>
      </c>
      <c r="G642" s="13">
        <f>단가대비표!P8</f>
        <v>0</v>
      </c>
      <c r="H642" s="14">
        <f>TRUNC(G642*D642,1)</f>
        <v>0</v>
      </c>
      <c r="I642" s="13">
        <f>단가대비표!V8</f>
        <v>82425</v>
      </c>
      <c r="J642" s="14">
        <f>TRUNC(I642*D642,1)</f>
        <v>18784.599999999999</v>
      </c>
      <c r="K642" s="13">
        <f t="shared" ref="K642:L645" si="82">TRUNC(E642+G642+I642,1)</f>
        <v>82425</v>
      </c>
      <c r="L642" s="14">
        <f t="shared" si="82"/>
        <v>18784.599999999999</v>
      </c>
      <c r="M642" s="8" t="s">
        <v>1843</v>
      </c>
      <c r="N642" s="2" t="s">
        <v>1874</v>
      </c>
      <c r="O642" s="2" t="s">
        <v>1878</v>
      </c>
      <c r="P642" s="2" t="s">
        <v>65</v>
      </c>
      <c r="Q642" s="2" t="s">
        <v>65</v>
      </c>
      <c r="R642" s="2" t="s">
        <v>64</v>
      </c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2" t="s">
        <v>52</v>
      </c>
      <c r="AW642" s="2" t="s">
        <v>1879</v>
      </c>
      <c r="AX642" s="2" t="s">
        <v>52</v>
      </c>
      <c r="AY642" s="2" t="s">
        <v>52</v>
      </c>
    </row>
    <row r="643" spans="1:51" ht="30" customHeight="1" x14ac:dyDescent="0.3">
      <c r="A643" s="8" t="s">
        <v>1846</v>
      </c>
      <c r="B643" s="8" t="s">
        <v>1847</v>
      </c>
      <c r="C643" s="8" t="s">
        <v>992</v>
      </c>
      <c r="D643" s="9">
        <v>15.9</v>
      </c>
      <c r="E643" s="13">
        <f>단가대비표!O101</f>
        <v>1227.27</v>
      </c>
      <c r="F643" s="14">
        <f>TRUNC(E643*D643,1)</f>
        <v>19513.5</v>
      </c>
      <c r="G643" s="13">
        <f>단가대비표!P101</f>
        <v>0</v>
      </c>
      <c r="H643" s="14">
        <f>TRUNC(G643*D643,1)</f>
        <v>0</v>
      </c>
      <c r="I643" s="13">
        <f>단가대비표!V101</f>
        <v>0</v>
      </c>
      <c r="J643" s="14">
        <f>TRUNC(I643*D643,1)</f>
        <v>0</v>
      </c>
      <c r="K643" s="13">
        <f t="shared" si="82"/>
        <v>1227.2</v>
      </c>
      <c r="L643" s="14">
        <f t="shared" si="82"/>
        <v>19513.5</v>
      </c>
      <c r="M643" s="8" t="s">
        <v>52</v>
      </c>
      <c r="N643" s="2" t="s">
        <v>1874</v>
      </c>
      <c r="O643" s="2" t="s">
        <v>1848</v>
      </c>
      <c r="P643" s="2" t="s">
        <v>65</v>
      </c>
      <c r="Q643" s="2" t="s">
        <v>65</v>
      </c>
      <c r="R643" s="2" t="s">
        <v>64</v>
      </c>
      <c r="S643" s="3"/>
      <c r="T643" s="3"/>
      <c r="U643" s="3"/>
      <c r="V643" s="3">
        <v>1</v>
      </c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2" t="s">
        <v>52</v>
      </c>
      <c r="AW643" s="2" t="s">
        <v>1880</v>
      </c>
      <c r="AX643" s="2" t="s">
        <v>52</v>
      </c>
      <c r="AY643" s="2" t="s">
        <v>52</v>
      </c>
    </row>
    <row r="644" spans="1:51" ht="30" customHeight="1" x14ac:dyDescent="0.3">
      <c r="A644" s="8" t="s">
        <v>1137</v>
      </c>
      <c r="B644" s="8" t="s">
        <v>1881</v>
      </c>
      <c r="C644" s="8" t="s">
        <v>623</v>
      </c>
      <c r="D644" s="9">
        <v>1</v>
      </c>
      <c r="E644" s="13">
        <f>TRUNC(SUMIF(V642:V645, RIGHTB(O644, 1), F642:F645)*U644, 2)</f>
        <v>7415.13</v>
      </c>
      <c r="F644" s="14">
        <f>TRUNC(E644*D644,1)</f>
        <v>7415.1</v>
      </c>
      <c r="G644" s="13">
        <v>0</v>
      </c>
      <c r="H644" s="14">
        <f>TRUNC(G644*D644,1)</f>
        <v>0</v>
      </c>
      <c r="I644" s="13">
        <v>0</v>
      </c>
      <c r="J644" s="14">
        <f>TRUNC(I644*D644,1)</f>
        <v>0</v>
      </c>
      <c r="K644" s="13">
        <f t="shared" si="82"/>
        <v>7415.1</v>
      </c>
      <c r="L644" s="14">
        <f t="shared" si="82"/>
        <v>7415.1</v>
      </c>
      <c r="M644" s="8" t="s">
        <v>52</v>
      </c>
      <c r="N644" s="2" t="s">
        <v>1874</v>
      </c>
      <c r="O644" s="2" t="s">
        <v>806</v>
      </c>
      <c r="P644" s="2" t="s">
        <v>65</v>
      </c>
      <c r="Q644" s="2" t="s">
        <v>65</v>
      </c>
      <c r="R644" s="2" t="s">
        <v>65</v>
      </c>
      <c r="S644" s="3">
        <v>0</v>
      </c>
      <c r="T644" s="3">
        <v>0</v>
      </c>
      <c r="U644" s="3">
        <v>0.38</v>
      </c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2" t="s">
        <v>52</v>
      </c>
      <c r="AW644" s="2" t="s">
        <v>1882</v>
      </c>
      <c r="AX644" s="2" t="s">
        <v>52</v>
      </c>
      <c r="AY644" s="2" t="s">
        <v>52</v>
      </c>
    </row>
    <row r="645" spans="1:51" ht="30" customHeight="1" x14ac:dyDescent="0.3">
      <c r="A645" s="8" t="s">
        <v>1852</v>
      </c>
      <c r="B645" s="8" t="s">
        <v>911</v>
      </c>
      <c r="C645" s="8" t="s">
        <v>912</v>
      </c>
      <c r="D645" s="9">
        <v>1</v>
      </c>
      <c r="E645" s="13">
        <f>TRUNC(단가대비표!O211*1/8*16/12*25/20, 1)</f>
        <v>0</v>
      </c>
      <c r="F645" s="14">
        <f>TRUNC(E645*D645,1)</f>
        <v>0</v>
      </c>
      <c r="G645" s="13">
        <f>TRUNC(단가대비표!P211*1/8*16/12*25/20, 1)</f>
        <v>44299.3</v>
      </c>
      <c r="H645" s="14">
        <f>TRUNC(G645*D645,1)</f>
        <v>44299.3</v>
      </c>
      <c r="I645" s="13">
        <f>TRUNC(단가대비표!V211*1/8*16/12*25/20, 1)</f>
        <v>0</v>
      </c>
      <c r="J645" s="14">
        <f>TRUNC(I645*D645,1)</f>
        <v>0</v>
      </c>
      <c r="K645" s="13">
        <f t="shared" si="82"/>
        <v>44299.3</v>
      </c>
      <c r="L645" s="14">
        <f t="shared" si="82"/>
        <v>44299.3</v>
      </c>
      <c r="M645" s="8" t="s">
        <v>52</v>
      </c>
      <c r="N645" s="2" t="s">
        <v>1874</v>
      </c>
      <c r="O645" s="2" t="s">
        <v>1853</v>
      </c>
      <c r="P645" s="2" t="s">
        <v>65</v>
      </c>
      <c r="Q645" s="2" t="s">
        <v>65</v>
      </c>
      <c r="R645" s="2" t="s">
        <v>64</v>
      </c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2" t="s">
        <v>52</v>
      </c>
      <c r="AW645" s="2" t="s">
        <v>1883</v>
      </c>
      <c r="AX645" s="2" t="s">
        <v>64</v>
      </c>
      <c r="AY645" s="2" t="s">
        <v>52</v>
      </c>
    </row>
    <row r="646" spans="1:51" ht="30" customHeight="1" x14ac:dyDescent="0.3">
      <c r="A646" s="8" t="s">
        <v>904</v>
      </c>
      <c r="B646" s="8" t="s">
        <v>52</v>
      </c>
      <c r="C646" s="8" t="s">
        <v>52</v>
      </c>
      <c r="D646" s="9"/>
      <c r="E646" s="13"/>
      <c r="F646" s="14">
        <f>TRUNC(SUMIF(N642:N645, N641, F642:F645),0)</f>
        <v>26928</v>
      </c>
      <c r="G646" s="13"/>
      <c r="H646" s="14">
        <f>TRUNC(SUMIF(N642:N645, N641, H642:H645),0)</f>
        <v>44299</v>
      </c>
      <c r="I646" s="13"/>
      <c r="J646" s="14">
        <f>TRUNC(SUMIF(N642:N645, N641, J642:J645),0)</f>
        <v>18784</v>
      </c>
      <c r="K646" s="13"/>
      <c r="L646" s="14">
        <f>F646+H646+J646</f>
        <v>90011</v>
      </c>
      <c r="M646" s="8" t="s">
        <v>52</v>
      </c>
      <c r="N646" s="2" t="s">
        <v>99</v>
      </c>
      <c r="O646" s="2" t="s">
        <v>99</v>
      </c>
      <c r="P646" s="2" t="s">
        <v>52</v>
      </c>
      <c r="Q646" s="2" t="s">
        <v>52</v>
      </c>
      <c r="R646" s="2" t="s">
        <v>52</v>
      </c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2" t="s">
        <v>52</v>
      </c>
      <c r="AW646" s="2" t="s">
        <v>52</v>
      </c>
      <c r="AX646" s="2" t="s">
        <v>52</v>
      </c>
      <c r="AY646" s="2" t="s">
        <v>52</v>
      </c>
    </row>
    <row r="647" spans="1:51" ht="30" customHeight="1" x14ac:dyDescent="0.3">
      <c r="A647" s="9"/>
      <c r="B647" s="9"/>
      <c r="C647" s="9"/>
      <c r="D647" s="9"/>
      <c r="E647" s="13"/>
      <c r="F647" s="14"/>
      <c r="G647" s="13"/>
      <c r="H647" s="14"/>
      <c r="I647" s="13"/>
      <c r="J647" s="14"/>
      <c r="K647" s="13"/>
      <c r="L647" s="14"/>
      <c r="M647" s="9"/>
    </row>
    <row r="648" spans="1:51" ht="30" customHeight="1" x14ac:dyDescent="0.3">
      <c r="A648" s="36" t="s">
        <v>1884</v>
      </c>
      <c r="B648" s="36"/>
      <c r="C648" s="36"/>
      <c r="D648" s="36"/>
      <c r="E648" s="37"/>
      <c r="F648" s="38"/>
      <c r="G648" s="37"/>
      <c r="H648" s="38"/>
      <c r="I648" s="37"/>
      <c r="J648" s="38"/>
      <c r="K648" s="37"/>
      <c r="L648" s="38"/>
      <c r="M648" s="36"/>
      <c r="N648" s="1" t="s">
        <v>1885</v>
      </c>
    </row>
    <row r="649" spans="1:51" ht="30" customHeight="1" x14ac:dyDescent="0.3">
      <c r="A649" s="8" t="s">
        <v>1886</v>
      </c>
      <c r="B649" s="8" t="s">
        <v>1887</v>
      </c>
      <c r="C649" s="8" t="s">
        <v>61</v>
      </c>
      <c r="D649" s="9">
        <v>0.37080000000000002</v>
      </c>
      <c r="E649" s="13">
        <f>단가대비표!O13</f>
        <v>0</v>
      </c>
      <c r="F649" s="14">
        <f>TRUNC(E649*D649,1)</f>
        <v>0</v>
      </c>
      <c r="G649" s="13">
        <f>단가대비표!P13</f>
        <v>0</v>
      </c>
      <c r="H649" s="14">
        <f>TRUNC(G649*D649,1)</f>
        <v>0</v>
      </c>
      <c r="I649" s="13">
        <f>단가대비표!V13</f>
        <v>1233</v>
      </c>
      <c r="J649" s="14">
        <f>TRUNC(I649*D649,1)</f>
        <v>457.1</v>
      </c>
      <c r="K649" s="13">
        <f t="shared" ref="K649:L652" si="83">TRUNC(E649+G649+I649,1)</f>
        <v>1233</v>
      </c>
      <c r="L649" s="14">
        <f t="shared" si="83"/>
        <v>457.1</v>
      </c>
      <c r="M649" s="8" t="s">
        <v>1843</v>
      </c>
      <c r="N649" s="2" t="s">
        <v>1885</v>
      </c>
      <c r="O649" s="2" t="s">
        <v>1889</v>
      </c>
      <c r="P649" s="2" t="s">
        <v>65</v>
      </c>
      <c r="Q649" s="2" t="s">
        <v>65</v>
      </c>
      <c r="R649" s="2" t="s">
        <v>64</v>
      </c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2" t="s">
        <v>52</v>
      </c>
      <c r="AW649" s="2" t="s">
        <v>1890</v>
      </c>
      <c r="AX649" s="2" t="s">
        <v>52</v>
      </c>
      <c r="AY649" s="2" t="s">
        <v>52</v>
      </c>
    </row>
    <row r="650" spans="1:51" ht="30" customHeight="1" x14ac:dyDescent="0.3">
      <c r="A650" s="8" t="s">
        <v>1891</v>
      </c>
      <c r="B650" s="8" t="s">
        <v>1892</v>
      </c>
      <c r="C650" s="8" t="s">
        <v>992</v>
      </c>
      <c r="D650" s="9">
        <v>0.7</v>
      </c>
      <c r="E650" s="13">
        <f>단가대비표!O102</f>
        <v>1360</v>
      </c>
      <c r="F650" s="14">
        <f>TRUNC(E650*D650,1)</f>
        <v>952</v>
      </c>
      <c r="G650" s="13">
        <f>단가대비표!P102</f>
        <v>0</v>
      </c>
      <c r="H650" s="14">
        <f>TRUNC(G650*D650,1)</f>
        <v>0</v>
      </c>
      <c r="I650" s="13">
        <f>단가대비표!V102</f>
        <v>0</v>
      </c>
      <c r="J650" s="14">
        <f>TRUNC(I650*D650,1)</f>
        <v>0</v>
      </c>
      <c r="K650" s="13">
        <f t="shared" si="83"/>
        <v>1360</v>
      </c>
      <c r="L650" s="14">
        <f t="shared" si="83"/>
        <v>952</v>
      </c>
      <c r="M650" s="8" t="s">
        <v>52</v>
      </c>
      <c r="N650" s="2" t="s">
        <v>1885</v>
      </c>
      <c r="O650" s="2" t="s">
        <v>1893</v>
      </c>
      <c r="P650" s="2" t="s">
        <v>65</v>
      </c>
      <c r="Q650" s="2" t="s">
        <v>65</v>
      </c>
      <c r="R650" s="2" t="s">
        <v>64</v>
      </c>
      <c r="S650" s="3"/>
      <c r="T650" s="3"/>
      <c r="U650" s="3"/>
      <c r="V650" s="3">
        <v>1</v>
      </c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2" t="s">
        <v>52</v>
      </c>
      <c r="AW650" s="2" t="s">
        <v>1894</v>
      </c>
      <c r="AX650" s="2" t="s">
        <v>52</v>
      </c>
      <c r="AY650" s="2" t="s">
        <v>52</v>
      </c>
    </row>
    <row r="651" spans="1:51" ht="30" customHeight="1" x14ac:dyDescent="0.3">
      <c r="A651" s="8" t="s">
        <v>1137</v>
      </c>
      <c r="B651" s="8" t="s">
        <v>1895</v>
      </c>
      <c r="C651" s="8" t="s">
        <v>623</v>
      </c>
      <c r="D651" s="9">
        <v>1</v>
      </c>
      <c r="E651" s="13">
        <f>TRUNC(SUMIF(V649:V652, RIGHTB(O651, 1), F649:F652)*U651, 2)</f>
        <v>95.2</v>
      </c>
      <c r="F651" s="14">
        <f>TRUNC(E651*D651,1)</f>
        <v>95.2</v>
      </c>
      <c r="G651" s="13">
        <v>0</v>
      </c>
      <c r="H651" s="14">
        <f>TRUNC(G651*D651,1)</f>
        <v>0</v>
      </c>
      <c r="I651" s="13">
        <v>0</v>
      </c>
      <c r="J651" s="14">
        <f>TRUNC(I651*D651,1)</f>
        <v>0</v>
      </c>
      <c r="K651" s="13">
        <f t="shared" si="83"/>
        <v>95.2</v>
      </c>
      <c r="L651" s="14">
        <f t="shared" si="83"/>
        <v>95.2</v>
      </c>
      <c r="M651" s="8" t="s">
        <v>52</v>
      </c>
      <c r="N651" s="2" t="s">
        <v>1885</v>
      </c>
      <c r="O651" s="2" t="s">
        <v>806</v>
      </c>
      <c r="P651" s="2" t="s">
        <v>65</v>
      </c>
      <c r="Q651" s="2" t="s">
        <v>65</v>
      </c>
      <c r="R651" s="2" t="s">
        <v>65</v>
      </c>
      <c r="S651" s="3">
        <v>0</v>
      </c>
      <c r="T651" s="3">
        <v>0</v>
      </c>
      <c r="U651" s="3">
        <v>0.1</v>
      </c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2" t="s">
        <v>52</v>
      </c>
      <c r="AW651" s="2" t="s">
        <v>1896</v>
      </c>
      <c r="AX651" s="2" t="s">
        <v>52</v>
      </c>
      <c r="AY651" s="2" t="s">
        <v>52</v>
      </c>
    </row>
    <row r="652" spans="1:51" ht="30" customHeight="1" x14ac:dyDescent="0.3">
      <c r="A652" s="8" t="s">
        <v>1870</v>
      </c>
      <c r="B652" s="8" t="s">
        <v>911</v>
      </c>
      <c r="C652" s="8" t="s">
        <v>912</v>
      </c>
      <c r="D652" s="9">
        <v>1</v>
      </c>
      <c r="E652" s="13">
        <f>TRUNC(단가대비표!O213*1/8*16/12*25/20, 1)</f>
        <v>0</v>
      </c>
      <c r="F652" s="14">
        <f>TRUNC(E652*D652,1)</f>
        <v>0</v>
      </c>
      <c r="G652" s="13">
        <f>TRUNC(단가대비표!P213*1/8*16/12*25/20, 1)</f>
        <v>28571.4</v>
      </c>
      <c r="H652" s="14">
        <f>TRUNC(G652*D652,1)</f>
        <v>28571.4</v>
      </c>
      <c r="I652" s="13">
        <f>TRUNC(단가대비표!V213*1/8*16/12*25/20, 1)</f>
        <v>0</v>
      </c>
      <c r="J652" s="14">
        <f>TRUNC(I652*D652,1)</f>
        <v>0</v>
      </c>
      <c r="K652" s="13">
        <f t="shared" si="83"/>
        <v>28571.4</v>
      </c>
      <c r="L652" s="14">
        <f t="shared" si="83"/>
        <v>28571.4</v>
      </c>
      <c r="M652" s="8" t="s">
        <v>52</v>
      </c>
      <c r="N652" s="2" t="s">
        <v>1885</v>
      </c>
      <c r="O652" s="2" t="s">
        <v>1871</v>
      </c>
      <c r="P652" s="2" t="s">
        <v>65</v>
      </c>
      <c r="Q652" s="2" t="s">
        <v>65</v>
      </c>
      <c r="R652" s="2" t="s">
        <v>64</v>
      </c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2" t="s">
        <v>52</v>
      </c>
      <c r="AW652" s="2" t="s">
        <v>1897</v>
      </c>
      <c r="AX652" s="2" t="s">
        <v>64</v>
      </c>
      <c r="AY652" s="2" t="s">
        <v>52</v>
      </c>
    </row>
    <row r="653" spans="1:51" ht="30" customHeight="1" x14ac:dyDescent="0.3">
      <c r="A653" s="8" t="s">
        <v>904</v>
      </c>
      <c r="B653" s="8" t="s">
        <v>52</v>
      </c>
      <c r="C653" s="8" t="s">
        <v>52</v>
      </c>
      <c r="D653" s="9"/>
      <c r="E653" s="13"/>
      <c r="F653" s="14">
        <f>TRUNC(SUMIF(N649:N652, N648, F649:F652),0)</f>
        <v>1047</v>
      </c>
      <c r="G653" s="13"/>
      <c r="H653" s="14">
        <f>TRUNC(SUMIF(N649:N652, N648, H649:H652),0)</f>
        <v>28571</v>
      </c>
      <c r="I653" s="13"/>
      <c r="J653" s="14">
        <f>TRUNC(SUMIF(N649:N652, N648, J649:J652),0)</f>
        <v>457</v>
      </c>
      <c r="K653" s="13"/>
      <c r="L653" s="14">
        <f>F653+H653+J653</f>
        <v>30075</v>
      </c>
      <c r="M653" s="8" t="s">
        <v>52</v>
      </c>
      <c r="N653" s="2" t="s">
        <v>99</v>
      </c>
      <c r="O653" s="2" t="s">
        <v>99</v>
      </c>
      <c r="P653" s="2" t="s">
        <v>52</v>
      </c>
      <c r="Q653" s="2" t="s">
        <v>52</v>
      </c>
      <c r="R653" s="2" t="s">
        <v>52</v>
      </c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2" t="s">
        <v>52</v>
      </c>
      <c r="AW653" s="2" t="s">
        <v>52</v>
      </c>
      <c r="AX653" s="2" t="s">
        <v>52</v>
      </c>
      <c r="AY653" s="2" t="s">
        <v>52</v>
      </c>
    </row>
    <row r="654" spans="1:51" ht="30" customHeight="1" x14ac:dyDescent="0.3">
      <c r="A654" s="9"/>
      <c r="B654" s="9"/>
      <c r="C654" s="9"/>
      <c r="D654" s="9"/>
      <c r="E654" s="13"/>
      <c r="F654" s="14"/>
      <c r="G654" s="13"/>
      <c r="H654" s="14"/>
      <c r="I654" s="13"/>
      <c r="J654" s="14"/>
      <c r="K654" s="13"/>
      <c r="L654" s="14"/>
      <c r="M654" s="9"/>
    </row>
    <row r="655" spans="1:51" ht="30" customHeight="1" x14ac:dyDescent="0.3">
      <c r="A655" s="36" t="s">
        <v>1898</v>
      </c>
      <c r="B655" s="36"/>
      <c r="C655" s="36"/>
      <c r="D655" s="36"/>
      <c r="E655" s="37"/>
      <c r="F655" s="38"/>
      <c r="G655" s="37"/>
      <c r="H655" s="38"/>
      <c r="I655" s="37"/>
      <c r="J655" s="38"/>
      <c r="K655" s="37"/>
      <c r="L655" s="38"/>
      <c r="M655" s="36"/>
      <c r="N655" s="1" t="s">
        <v>967</v>
      </c>
    </row>
    <row r="656" spans="1:51" ht="30" customHeight="1" x14ac:dyDescent="0.3">
      <c r="A656" s="8" t="s">
        <v>1899</v>
      </c>
      <c r="B656" s="8" t="s">
        <v>1900</v>
      </c>
      <c r="C656" s="8" t="s">
        <v>1037</v>
      </c>
      <c r="D656" s="9">
        <v>8.8999999999999996E-2</v>
      </c>
      <c r="E656" s="13">
        <f>단가대비표!O157</f>
        <v>21160</v>
      </c>
      <c r="F656" s="14">
        <f t="shared" ref="F656:F662" si="84">TRUNC(E656*D656,1)</f>
        <v>1883.2</v>
      </c>
      <c r="G656" s="13">
        <f>단가대비표!P157</f>
        <v>0</v>
      </c>
      <c r="H656" s="14">
        <f t="shared" ref="H656:H662" si="85">TRUNC(G656*D656,1)</f>
        <v>0</v>
      </c>
      <c r="I656" s="13">
        <f>단가대비표!V157</f>
        <v>0</v>
      </c>
      <c r="J656" s="14">
        <f t="shared" ref="J656:J662" si="86">TRUNC(I656*D656,1)</f>
        <v>0</v>
      </c>
      <c r="K656" s="13">
        <f t="shared" ref="K656:L662" si="87">TRUNC(E656+G656+I656,1)</f>
        <v>21160</v>
      </c>
      <c r="L656" s="14">
        <f t="shared" si="87"/>
        <v>1883.2</v>
      </c>
      <c r="M656" s="8" t="s">
        <v>52</v>
      </c>
      <c r="N656" s="2" t="s">
        <v>967</v>
      </c>
      <c r="O656" s="2" t="s">
        <v>1901</v>
      </c>
      <c r="P656" s="2" t="s">
        <v>65</v>
      </c>
      <c r="Q656" s="2" t="s">
        <v>65</v>
      </c>
      <c r="R656" s="2" t="s">
        <v>64</v>
      </c>
      <c r="S656" s="3"/>
      <c r="T656" s="3"/>
      <c r="U656" s="3"/>
      <c r="V656" s="3">
        <v>1</v>
      </c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2" t="s">
        <v>52</v>
      </c>
      <c r="AW656" s="2" t="s">
        <v>1902</v>
      </c>
      <c r="AX656" s="2" t="s">
        <v>52</v>
      </c>
      <c r="AY656" s="2" t="s">
        <v>52</v>
      </c>
    </row>
    <row r="657" spans="1:51" ht="30" customHeight="1" x14ac:dyDescent="0.3">
      <c r="A657" s="8" t="s">
        <v>1899</v>
      </c>
      <c r="B657" s="8" t="s">
        <v>1903</v>
      </c>
      <c r="C657" s="8" t="s">
        <v>1037</v>
      </c>
      <c r="D657" s="9">
        <v>3.0000000000000001E-3</v>
      </c>
      <c r="E657" s="13">
        <f>단가대비표!O158</f>
        <v>15920</v>
      </c>
      <c r="F657" s="14">
        <f t="shared" si="84"/>
        <v>47.7</v>
      </c>
      <c r="G657" s="13">
        <f>단가대비표!P158</f>
        <v>0</v>
      </c>
      <c r="H657" s="14">
        <f t="shared" si="85"/>
        <v>0</v>
      </c>
      <c r="I657" s="13">
        <f>단가대비표!V158</f>
        <v>0</v>
      </c>
      <c r="J657" s="14">
        <f t="shared" si="86"/>
        <v>0</v>
      </c>
      <c r="K657" s="13">
        <f t="shared" si="87"/>
        <v>15920</v>
      </c>
      <c r="L657" s="14">
        <f t="shared" si="87"/>
        <v>47.7</v>
      </c>
      <c r="M657" s="8" t="s">
        <v>52</v>
      </c>
      <c r="N657" s="2" t="s">
        <v>967</v>
      </c>
      <c r="O657" s="2" t="s">
        <v>1904</v>
      </c>
      <c r="P657" s="2" t="s">
        <v>65</v>
      </c>
      <c r="Q657" s="2" t="s">
        <v>65</v>
      </c>
      <c r="R657" s="2" t="s">
        <v>64</v>
      </c>
      <c r="S657" s="3"/>
      <c r="T657" s="3"/>
      <c r="U657" s="3"/>
      <c r="V657" s="3">
        <v>1</v>
      </c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2" t="s">
        <v>52</v>
      </c>
      <c r="AW657" s="2" t="s">
        <v>1905</v>
      </c>
      <c r="AX657" s="2" t="s">
        <v>52</v>
      </c>
      <c r="AY657" s="2" t="s">
        <v>52</v>
      </c>
    </row>
    <row r="658" spans="1:51" ht="30" customHeight="1" x14ac:dyDescent="0.3">
      <c r="A658" s="8" t="s">
        <v>1906</v>
      </c>
      <c r="B658" s="8" t="s">
        <v>1907</v>
      </c>
      <c r="C658" s="8" t="s">
        <v>201</v>
      </c>
      <c r="D658" s="9">
        <v>1.9</v>
      </c>
      <c r="E658" s="13">
        <f>단가대비표!O159</f>
        <v>61</v>
      </c>
      <c r="F658" s="14">
        <f t="shared" si="84"/>
        <v>115.9</v>
      </c>
      <c r="G658" s="13">
        <f>단가대비표!P159</f>
        <v>0</v>
      </c>
      <c r="H658" s="14">
        <f t="shared" si="85"/>
        <v>0</v>
      </c>
      <c r="I658" s="13">
        <f>단가대비표!V159</f>
        <v>0</v>
      </c>
      <c r="J658" s="14">
        <f t="shared" si="86"/>
        <v>0</v>
      </c>
      <c r="K658" s="13">
        <f t="shared" si="87"/>
        <v>61</v>
      </c>
      <c r="L658" s="14">
        <f t="shared" si="87"/>
        <v>115.9</v>
      </c>
      <c r="M658" s="8" t="s">
        <v>52</v>
      </c>
      <c r="N658" s="2" t="s">
        <v>967</v>
      </c>
      <c r="O658" s="2" t="s">
        <v>1908</v>
      </c>
      <c r="P658" s="2" t="s">
        <v>65</v>
      </c>
      <c r="Q658" s="2" t="s">
        <v>65</v>
      </c>
      <c r="R658" s="2" t="s">
        <v>64</v>
      </c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2" t="s">
        <v>52</v>
      </c>
      <c r="AW658" s="2" t="s">
        <v>1909</v>
      </c>
      <c r="AX658" s="2" t="s">
        <v>52</v>
      </c>
      <c r="AY658" s="2" t="s">
        <v>52</v>
      </c>
    </row>
    <row r="659" spans="1:51" ht="30" customHeight="1" x14ac:dyDescent="0.3">
      <c r="A659" s="8" t="s">
        <v>1906</v>
      </c>
      <c r="B659" s="8" t="s">
        <v>1910</v>
      </c>
      <c r="C659" s="8" t="s">
        <v>201</v>
      </c>
      <c r="D659" s="9">
        <v>2</v>
      </c>
      <c r="E659" s="13">
        <f>단가대비표!O160</f>
        <v>120</v>
      </c>
      <c r="F659" s="14">
        <f t="shared" si="84"/>
        <v>240</v>
      </c>
      <c r="G659" s="13">
        <f>단가대비표!P160</f>
        <v>0</v>
      </c>
      <c r="H659" s="14">
        <f t="shared" si="85"/>
        <v>0</v>
      </c>
      <c r="I659" s="13">
        <f>단가대비표!V160</f>
        <v>0</v>
      </c>
      <c r="J659" s="14">
        <f t="shared" si="86"/>
        <v>0</v>
      </c>
      <c r="K659" s="13">
        <f t="shared" si="87"/>
        <v>120</v>
      </c>
      <c r="L659" s="14">
        <f t="shared" si="87"/>
        <v>240</v>
      </c>
      <c r="M659" s="8" t="s">
        <v>52</v>
      </c>
      <c r="N659" s="2" t="s">
        <v>967</v>
      </c>
      <c r="O659" s="2" t="s">
        <v>1911</v>
      </c>
      <c r="P659" s="2" t="s">
        <v>65</v>
      </c>
      <c r="Q659" s="2" t="s">
        <v>65</v>
      </c>
      <c r="R659" s="2" t="s">
        <v>64</v>
      </c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2" t="s">
        <v>52</v>
      </c>
      <c r="AW659" s="2" t="s">
        <v>1912</v>
      </c>
      <c r="AX659" s="2" t="s">
        <v>52</v>
      </c>
      <c r="AY659" s="2" t="s">
        <v>52</v>
      </c>
    </row>
    <row r="660" spans="1:51" ht="30" customHeight="1" x14ac:dyDescent="0.3">
      <c r="A660" s="8" t="s">
        <v>1913</v>
      </c>
      <c r="B660" s="8" t="s">
        <v>1914</v>
      </c>
      <c r="C660" s="8" t="s">
        <v>196</v>
      </c>
      <c r="D660" s="9">
        <v>7.6999999999999999E-2</v>
      </c>
      <c r="E660" s="13">
        <f>단가대비표!O150</f>
        <v>2666.66</v>
      </c>
      <c r="F660" s="14">
        <f t="shared" si="84"/>
        <v>205.3</v>
      </c>
      <c r="G660" s="13">
        <f>단가대비표!P150</f>
        <v>0</v>
      </c>
      <c r="H660" s="14">
        <f t="shared" si="85"/>
        <v>0</v>
      </c>
      <c r="I660" s="13">
        <f>단가대비표!V150</f>
        <v>0</v>
      </c>
      <c r="J660" s="14">
        <f t="shared" si="86"/>
        <v>0</v>
      </c>
      <c r="K660" s="13">
        <f t="shared" si="87"/>
        <v>2666.6</v>
      </c>
      <c r="L660" s="14">
        <f t="shared" si="87"/>
        <v>205.3</v>
      </c>
      <c r="M660" s="8" t="s">
        <v>52</v>
      </c>
      <c r="N660" s="2" t="s">
        <v>967</v>
      </c>
      <c r="O660" s="2" t="s">
        <v>1915</v>
      </c>
      <c r="P660" s="2" t="s">
        <v>65</v>
      </c>
      <c r="Q660" s="2" t="s">
        <v>65</v>
      </c>
      <c r="R660" s="2" t="s">
        <v>64</v>
      </c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2" t="s">
        <v>52</v>
      </c>
      <c r="AW660" s="2" t="s">
        <v>1916</v>
      </c>
      <c r="AX660" s="2" t="s">
        <v>52</v>
      </c>
      <c r="AY660" s="2" t="s">
        <v>52</v>
      </c>
    </row>
    <row r="661" spans="1:51" ht="30" customHeight="1" x14ac:dyDescent="0.3">
      <c r="A661" s="8" t="s">
        <v>1906</v>
      </c>
      <c r="B661" s="8" t="s">
        <v>1917</v>
      </c>
      <c r="C661" s="8" t="s">
        <v>201</v>
      </c>
      <c r="D661" s="9">
        <v>0.28299999999999997</v>
      </c>
      <c r="E661" s="13">
        <f>단가대비표!O161</f>
        <v>127</v>
      </c>
      <c r="F661" s="14">
        <f t="shared" si="84"/>
        <v>35.9</v>
      </c>
      <c r="G661" s="13">
        <f>단가대비표!P161</f>
        <v>0</v>
      </c>
      <c r="H661" s="14">
        <f t="shared" si="85"/>
        <v>0</v>
      </c>
      <c r="I661" s="13">
        <f>단가대비표!V161</f>
        <v>0</v>
      </c>
      <c r="J661" s="14">
        <f t="shared" si="86"/>
        <v>0</v>
      </c>
      <c r="K661" s="13">
        <f t="shared" si="87"/>
        <v>127</v>
      </c>
      <c r="L661" s="14">
        <f t="shared" si="87"/>
        <v>35.9</v>
      </c>
      <c r="M661" s="8" t="s">
        <v>52</v>
      </c>
      <c r="N661" s="2" t="s">
        <v>967</v>
      </c>
      <c r="O661" s="2" t="s">
        <v>1918</v>
      </c>
      <c r="P661" s="2" t="s">
        <v>65</v>
      </c>
      <c r="Q661" s="2" t="s">
        <v>65</v>
      </c>
      <c r="R661" s="2" t="s">
        <v>64</v>
      </c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2" t="s">
        <v>52</v>
      </c>
      <c r="AW661" s="2" t="s">
        <v>1919</v>
      </c>
      <c r="AX661" s="2" t="s">
        <v>52</v>
      </c>
      <c r="AY661" s="2" t="s">
        <v>52</v>
      </c>
    </row>
    <row r="662" spans="1:51" ht="30" customHeight="1" x14ac:dyDescent="0.3">
      <c r="A662" s="8" t="s">
        <v>1920</v>
      </c>
      <c r="B662" s="8" t="s">
        <v>1921</v>
      </c>
      <c r="C662" s="8" t="s">
        <v>623</v>
      </c>
      <c r="D662" s="9">
        <v>1</v>
      </c>
      <c r="E662" s="13">
        <f>TRUNC(SUMIF(V656:V662, RIGHTB(O662, 1), F656:F662)*U662, 2)</f>
        <v>96.54</v>
      </c>
      <c r="F662" s="14">
        <f t="shared" si="84"/>
        <v>96.5</v>
      </c>
      <c r="G662" s="13">
        <v>0</v>
      </c>
      <c r="H662" s="14">
        <f t="shared" si="85"/>
        <v>0</v>
      </c>
      <c r="I662" s="13">
        <v>0</v>
      </c>
      <c r="J662" s="14">
        <f t="shared" si="86"/>
        <v>0</v>
      </c>
      <c r="K662" s="13">
        <f t="shared" si="87"/>
        <v>96.5</v>
      </c>
      <c r="L662" s="14">
        <f t="shared" si="87"/>
        <v>96.5</v>
      </c>
      <c r="M662" s="8" t="s">
        <v>52</v>
      </c>
      <c r="N662" s="2" t="s">
        <v>967</v>
      </c>
      <c r="O662" s="2" t="s">
        <v>806</v>
      </c>
      <c r="P662" s="2" t="s">
        <v>65</v>
      </c>
      <c r="Q662" s="2" t="s">
        <v>65</v>
      </c>
      <c r="R662" s="2" t="s">
        <v>65</v>
      </c>
      <c r="S662" s="3">
        <v>0</v>
      </c>
      <c r="T662" s="3">
        <v>0</v>
      </c>
      <c r="U662" s="3">
        <v>0.05</v>
      </c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2" t="s">
        <v>52</v>
      </c>
      <c r="AW662" s="2" t="s">
        <v>1922</v>
      </c>
      <c r="AX662" s="2" t="s">
        <v>52</v>
      </c>
      <c r="AY662" s="2" t="s">
        <v>52</v>
      </c>
    </row>
    <row r="663" spans="1:51" ht="30" customHeight="1" x14ac:dyDescent="0.3">
      <c r="A663" s="8" t="s">
        <v>904</v>
      </c>
      <c r="B663" s="8" t="s">
        <v>52</v>
      </c>
      <c r="C663" s="8" t="s">
        <v>52</v>
      </c>
      <c r="D663" s="9"/>
      <c r="E663" s="13"/>
      <c r="F663" s="14">
        <f>TRUNC(SUMIF(N656:N662, N655, F656:F662),0)</f>
        <v>2624</v>
      </c>
      <c r="G663" s="13"/>
      <c r="H663" s="14">
        <f>TRUNC(SUMIF(N656:N662, N655, H656:H662),0)</f>
        <v>0</v>
      </c>
      <c r="I663" s="13"/>
      <c r="J663" s="14">
        <f>TRUNC(SUMIF(N656:N662, N655, J656:J662),0)</f>
        <v>0</v>
      </c>
      <c r="K663" s="13"/>
      <c r="L663" s="14">
        <f>F663+H663+J663</f>
        <v>2624</v>
      </c>
      <c r="M663" s="8" t="s">
        <v>52</v>
      </c>
      <c r="N663" s="2" t="s">
        <v>99</v>
      </c>
      <c r="O663" s="2" t="s">
        <v>99</v>
      </c>
      <c r="P663" s="2" t="s">
        <v>52</v>
      </c>
      <c r="Q663" s="2" t="s">
        <v>52</v>
      </c>
      <c r="R663" s="2" t="s">
        <v>52</v>
      </c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2" t="s">
        <v>52</v>
      </c>
      <c r="AW663" s="2" t="s">
        <v>52</v>
      </c>
      <c r="AX663" s="2" t="s">
        <v>52</v>
      </c>
      <c r="AY663" s="2" t="s">
        <v>52</v>
      </c>
    </row>
    <row r="664" spans="1:51" ht="30" customHeight="1" x14ac:dyDescent="0.3">
      <c r="A664" s="9"/>
      <c r="B664" s="9"/>
      <c r="C664" s="9"/>
      <c r="D664" s="9"/>
      <c r="E664" s="13"/>
      <c r="F664" s="14"/>
      <c r="G664" s="13"/>
      <c r="H664" s="14"/>
      <c r="I664" s="13"/>
      <c r="J664" s="14"/>
      <c r="K664" s="13"/>
      <c r="L664" s="14"/>
      <c r="M664" s="9"/>
    </row>
    <row r="665" spans="1:51" ht="30" customHeight="1" x14ac:dyDescent="0.3">
      <c r="A665" s="36" t="s">
        <v>1923</v>
      </c>
      <c r="B665" s="36"/>
      <c r="C665" s="36"/>
      <c r="D665" s="36"/>
      <c r="E665" s="37"/>
      <c r="F665" s="38"/>
      <c r="G665" s="37"/>
      <c r="H665" s="38"/>
      <c r="I665" s="37"/>
      <c r="J665" s="38"/>
      <c r="K665" s="37"/>
      <c r="L665" s="38"/>
      <c r="M665" s="36"/>
      <c r="N665" s="1" t="s">
        <v>971</v>
      </c>
    </row>
    <row r="666" spans="1:51" ht="30" customHeight="1" x14ac:dyDescent="0.3">
      <c r="A666" s="8" t="s">
        <v>1924</v>
      </c>
      <c r="B666" s="8" t="s">
        <v>911</v>
      </c>
      <c r="C666" s="8" t="s">
        <v>912</v>
      </c>
      <c r="D666" s="9">
        <v>0.09</v>
      </c>
      <c r="E666" s="13">
        <f>단가대비표!O190</f>
        <v>0</v>
      </c>
      <c r="F666" s="14">
        <f>TRUNC(E666*D666,1)</f>
        <v>0</v>
      </c>
      <c r="G666" s="13">
        <f>단가대비표!P190</f>
        <v>226280</v>
      </c>
      <c r="H666" s="14">
        <f>TRUNC(G666*D666,1)</f>
        <v>20365.2</v>
      </c>
      <c r="I666" s="13">
        <f>단가대비표!V190</f>
        <v>0</v>
      </c>
      <c r="J666" s="14">
        <f>TRUNC(I666*D666,1)</f>
        <v>0</v>
      </c>
      <c r="K666" s="13">
        <f t="shared" ref="K666:L668" si="88">TRUNC(E666+G666+I666,1)</f>
        <v>226280</v>
      </c>
      <c r="L666" s="14">
        <f t="shared" si="88"/>
        <v>20365.2</v>
      </c>
      <c r="M666" s="8" t="s">
        <v>52</v>
      </c>
      <c r="N666" s="2" t="s">
        <v>971</v>
      </c>
      <c r="O666" s="2" t="s">
        <v>1925</v>
      </c>
      <c r="P666" s="2" t="s">
        <v>65</v>
      </c>
      <c r="Q666" s="2" t="s">
        <v>65</v>
      </c>
      <c r="R666" s="2" t="s">
        <v>64</v>
      </c>
      <c r="S666" s="3"/>
      <c r="T666" s="3"/>
      <c r="U666" s="3"/>
      <c r="V666" s="3">
        <v>1</v>
      </c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2" t="s">
        <v>52</v>
      </c>
      <c r="AW666" s="2" t="s">
        <v>1926</v>
      </c>
      <c r="AX666" s="2" t="s">
        <v>52</v>
      </c>
      <c r="AY666" s="2" t="s">
        <v>52</v>
      </c>
    </row>
    <row r="667" spans="1:51" ht="30" customHeight="1" x14ac:dyDescent="0.3">
      <c r="A667" s="8" t="s">
        <v>915</v>
      </c>
      <c r="B667" s="8" t="s">
        <v>911</v>
      </c>
      <c r="C667" s="8" t="s">
        <v>912</v>
      </c>
      <c r="D667" s="9">
        <v>0.02</v>
      </c>
      <c r="E667" s="13">
        <f>단가대비표!O187</f>
        <v>0</v>
      </c>
      <c r="F667" s="14">
        <f>TRUNC(E667*D667,1)</f>
        <v>0</v>
      </c>
      <c r="G667" s="13">
        <f>단가대비표!P187</f>
        <v>141096</v>
      </c>
      <c r="H667" s="14">
        <f>TRUNC(G667*D667,1)</f>
        <v>2821.9</v>
      </c>
      <c r="I667" s="13">
        <f>단가대비표!V187</f>
        <v>0</v>
      </c>
      <c r="J667" s="14">
        <f>TRUNC(I667*D667,1)</f>
        <v>0</v>
      </c>
      <c r="K667" s="13">
        <f t="shared" si="88"/>
        <v>141096</v>
      </c>
      <c r="L667" s="14">
        <f t="shared" si="88"/>
        <v>2821.9</v>
      </c>
      <c r="M667" s="8" t="s">
        <v>52</v>
      </c>
      <c r="N667" s="2" t="s">
        <v>971</v>
      </c>
      <c r="O667" s="2" t="s">
        <v>916</v>
      </c>
      <c r="P667" s="2" t="s">
        <v>65</v>
      </c>
      <c r="Q667" s="2" t="s">
        <v>65</v>
      </c>
      <c r="R667" s="2" t="s">
        <v>64</v>
      </c>
      <c r="S667" s="3"/>
      <c r="T667" s="3"/>
      <c r="U667" s="3"/>
      <c r="V667" s="3">
        <v>1</v>
      </c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2" t="s">
        <v>52</v>
      </c>
      <c r="AW667" s="2" t="s">
        <v>1927</v>
      </c>
      <c r="AX667" s="2" t="s">
        <v>52</v>
      </c>
      <c r="AY667" s="2" t="s">
        <v>52</v>
      </c>
    </row>
    <row r="668" spans="1:51" ht="30" customHeight="1" x14ac:dyDescent="0.3">
      <c r="A668" s="8" t="s">
        <v>1026</v>
      </c>
      <c r="B668" s="8" t="s">
        <v>1032</v>
      </c>
      <c r="C668" s="8" t="s">
        <v>623</v>
      </c>
      <c r="D668" s="9">
        <v>1</v>
      </c>
      <c r="E668" s="13">
        <v>0</v>
      </c>
      <c r="F668" s="14">
        <f>TRUNC(E668*D668,1)</f>
        <v>0</v>
      </c>
      <c r="G668" s="13">
        <v>0</v>
      </c>
      <c r="H668" s="14">
        <f>TRUNC(G668*D668,1)</f>
        <v>0</v>
      </c>
      <c r="I668" s="13">
        <f>TRUNC(SUMIF(V666:V668, RIGHTB(O668, 1), H666:H668)*U668, 2)</f>
        <v>695.61</v>
      </c>
      <c r="J668" s="14">
        <f>TRUNC(I668*D668,1)</f>
        <v>695.6</v>
      </c>
      <c r="K668" s="13">
        <f t="shared" si="88"/>
        <v>695.6</v>
      </c>
      <c r="L668" s="14">
        <f t="shared" si="88"/>
        <v>695.6</v>
      </c>
      <c r="M668" s="8" t="s">
        <v>52</v>
      </c>
      <c r="N668" s="2" t="s">
        <v>971</v>
      </c>
      <c r="O668" s="2" t="s">
        <v>806</v>
      </c>
      <c r="P668" s="2" t="s">
        <v>65</v>
      </c>
      <c r="Q668" s="2" t="s">
        <v>65</v>
      </c>
      <c r="R668" s="2" t="s">
        <v>65</v>
      </c>
      <c r="S668" s="3">
        <v>1</v>
      </c>
      <c r="T668" s="3">
        <v>2</v>
      </c>
      <c r="U668" s="3">
        <v>0.03</v>
      </c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2" t="s">
        <v>52</v>
      </c>
      <c r="AW668" s="2" t="s">
        <v>1928</v>
      </c>
      <c r="AX668" s="2" t="s">
        <v>52</v>
      </c>
      <c r="AY668" s="2" t="s">
        <v>52</v>
      </c>
    </row>
    <row r="669" spans="1:51" ht="30" customHeight="1" x14ac:dyDescent="0.3">
      <c r="A669" s="8" t="s">
        <v>904</v>
      </c>
      <c r="B669" s="8" t="s">
        <v>52</v>
      </c>
      <c r="C669" s="8" t="s">
        <v>52</v>
      </c>
      <c r="D669" s="9"/>
      <c r="E669" s="13"/>
      <c r="F669" s="14">
        <f>TRUNC(SUMIF(N666:N668, N665, F666:F668),0)</f>
        <v>0</v>
      </c>
      <c r="G669" s="13"/>
      <c r="H669" s="14">
        <f>TRUNC(SUMIF(N666:N668, N665, H666:H668),0)</f>
        <v>23187</v>
      </c>
      <c r="I669" s="13"/>
      <c r="J669" s="14">
        <f>TRUNC(SUMIF(N666:N668, N665, J666:J668),0)</f>
        <v>695</v>
      </c>
      <c r="K669" s="13"/>
      <c r="L669" s="14">
        <f>F669+H669+J669</f>
        <v>23882</v>
      </c>
      <c r="M669" s="8" t="s">
        <v>52</v>
      </c>
      <c r="N669" s="2" t="s">
        <v>99</v>
      </c>
      <c r="O669" s="2" t="s">
        <v>99</v>
      </c>
      <c r="P669" s="2" t="s">
        <v>52</v>
      </c>
      <c r="Q669" s="2" t="s">
        <v>52</v>
      </c>
      <c r="R669" s="2" t="s">
        <v>52</v>
      </c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2" t="s">
        <v>52</v>
      </c>
      <c r="AW669" s="2" t="s">
        <v>52</v>
      </c>
      <c r="AX669" s="2" t="s">
        <v>52</v>
      </c>
      <c r="AY669" s="2" t="s">
        <v>52</v>
      </c>
    </row>
    <row r="670" spans="1:51" ht="30" customHeight="1" x14ac:dyDescent="0.3">
      <c r="A670" s="9"/>
      <c r="B670" s="9"/>
      <c r="C670" s="9"/>
      <c r="D670" s="9"/>
      <c r="E670" s="13"/>
      <c r="F670" s="14"/>
      <c r="G670" s="13"/>
      <c r="H670" s="14"/>
      <c r="I670" s="13"/>
      <c r="J670" s="14"/>
      <c r="K670" s="13"/>
      <c r="L670" s="14"/>
      <c r="M670" s="9"/>
    </row>
    <row r="671" spans="1:51" ht="30" customHeight="1" x14ac:dyDescent="0.3">
      <c r="A671" s="36" t="s">
        <v>1929</v>
      </c>
      <c r="B671" s="36"/>
      <c r="C671" s="36"/>
      <c r="D671" s="36"/>
      <c r="E671" s="37"/>
      <c r="F671" s="38"/>
      <c r="G671" s="37"/>
      <c r="H671" s="38"/>
      <c r="I671" s="37"/>
      <c r="J671" s="38"/>
      <c r="K671" s="37"/>
      <c r="L671" s="38"/>
      <c r="M671" s="36"/>
      <c r="N671" s="1" t="s">
        <v>1930</v>
      </c>
    </row>
    <row r="672" spans="1:51" ht="30" customHeight="1" x14ac:dyDescent="0.3">
      <c r="A672" s="8" t="s">
        <v>1931</v>
      </c>
      <c r="B672" s="8" t="s">
        <v>1932</v>
      </c>
      <c r="C672" s="8" t="s">
        <v>61</v>
      </c>
      <c r="D672" s="9">
        <v>0.26400000000000001</v>
      </c>
      <c r="E672" s="13">
        <f>단가대비표!O21</f>
        <v>0</v>
      </c>
      <c r="F672" s="14">
        <f>TRUNC(E672*D672,1)</f>
        <v>0</v>
      </c>
      <c r="G672" s="13">
        <f>단가대비표!P21</f>
        <v>0</v>
      </c>
      <c r="H672" s="14">
        <f>TRUNC(G672*D672,1)</f>
        <v>0</v>
      </c>
      <c r="I672" s="13">
        <f>단가대비표!V21</f>
        <v>245333</v>
      </c>
      <c r="J672" s="14">
        <f>TRUNC(I672*D672,1)</f>
        <v>64767.9</v>
      </c>
      <c r="K672" s="13">
        <f t="shared" ref="K672:L675" si="89">TRUNC(E672+G672+I672,1)</f>
        <v>245333</v>
      </c>
      <c r="L672" s="14">
        <f t="shared" si="89"/>
        <v>64767.9</v>
      </c>
      <c r="M672" s="8" t="s">
        <v>1843</v>
      </c>
      <c r="N672" s="2" t="s">
        <v>1930</v>
      </c>
      <c r="O672" s="2" t="s">
        <v>1934</v>
      </c>
      <c r="P672" s="2" t="s">
        <v>65</v>
      </c>
      <c r="Q672" s="2" t="s">
        <v>65</v>
      </c>
      <c r="R672" s="2" t="s">
        <v>64</v>
      </c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2" t="s">
        <v>52</v>
      </c>
      <c r="AW672" s="2" t="s">
        <v>1935</v>
      </c>
      <c r="AX672" s="2" t="s">
        <v>52</v>
      </c>
      <c r="AY672" s="2" t="s">
        <v>52</v>
      </c>
    </row>
    <row r="673" spans="1:51" ht="30" customHeight="1" x14ac:dyDescent="0.3">
      <c r="A673" s="8" t="s">
        <v>1846</v>
      </c>
      <c r="B673" s="8" t="s">
        <v>1847</v>
      </c>
      <c r="C673" s="8" t="s">
        <v>992</v>
      </c>
      <c r="D673" s="9">
        <v>17.3</v>
      </c>
      <c r="E673" s="13">
        <f>단가대비표!O101</f>
        <v>1227.27</v>
      </c>
      <c r="F673" s="14">
        <f>TRUNC(E673*D673,1)</f>
        <v>21231.7</v>
      </c>
      <c r="G673" s="13">
        <f>단가대비표!P101</f>
        <v>0</v>
      </c>
      <c r="H673" s="14">
        <f>TRUNC(G673*D673,1)</f>
        <v>0</v>
      </c>
      <c r="I673" s="13">
        <f>단가대비표!V101</f>
        <v>0</v>
      </c>
      <c r="J673" s="14">
        <f>TRUNC(I673*D673,1)</f>
        <v>0</v>
      </c>
      <c r="K673" s="13">
        <f t="shared" si="89"/>
        <v>1227.2</v>
      </c>
      <c r="L673" s="14">
        <f t="shared" si="89"/>
        <v>21231.7</v>
      </c>
      <c r="M673" s="8" t="s">
        <v>52</v>
      </c>
      <c r="N673" s="2" t="s">
        <v>1930</v>
      </c>
      <c r="O673" s="2" t="s">
        <v>1848</v>
      </c>
      <c r="P673" s="2" t="s">
        <v>65</v>
      </c>
      <c r="Q673" s="2" t="s">
        <v>65</v>
      </c>
      <c r="R673" s="2" t="s">
        <v>64</v>
      </c>
      <c r="S673" s="3"/>
      <c r="T673" s="3"/>
      <c r="U673" s="3"/>
      <c r="V673" s="3">
        <v>1</v>
      </c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2" t="s">
        <v>52</v>
      </c>
      <c r="AW673" s="2" t="s">
        <v>1936</v>
      </c>
      <c r="AX673" s="2" t="s">
        <v>52</v>
      </c>
      <c r="AY673" s="2" t="s">
        <v>52</v>
      </c>
    </row>
    <row r="674" spans="1:51" ht="30" customHeight="1" x14ac:dyDescent="0.3">
      <c r="A674" s="8" t="s">
        <v>1137</v>
      </c>
      <c r="B674" s="8" t="s">
        <v>1937</v>
      </c>
      <c r="C674" s="8" t="s">
        <v>623</v>
      </c>
      <c r="D674" s="9">
        <v>1</v>
      </c>
      <c r="E674" s="13">
        <f>TRUNC(SUMIF(V672:V675, RIGHTB(O674, 1), F672:F675)*U674, 2)</f>
        <v>7431.09</v>
      </c>
      <c r="F674" s="14">
        <f>TRUNC(E674*D674,1)</f>
        <v>7431</v>
      </c>
      <c r="G674" s="13">
        <v>0</v>
      </c>
      <c r="H674" s="14">
        <f>TRUNC(G674*D674,1)</f>
        <v>0</v>
      </c>
      <c r="I674" s="13">
        <v>0</v>
      </c>
      <c r="J674" s="14">
        <f>TRUNC(I674*D674,1)</f>
        <v>0</v>
      </c>
      <c r="K674" s="13">
        <f t="shared" si="89"/>
        <v>7431</v>
      </c>
      <c r="L674" s="14">
        <f t="shared" si="89"/>
        <v>7431</v>
      </c>
      <c r="M674" s="8" t="s">
        <v>52</v>
      </c>
      <c r="N674" s="2" t="s">
        <v>1930</v>
      </c>
      <c r="O674" s="2" t="s">
        <v>806</v>
      </c>
      <c r="P674" s="2" t="s">
        <v>65</v>
      </c>
      <c r="Q674" s="2" t="s">
        <v>65</v>
      </c>
      <c r="R674" s="2" t="s">
        <v>65</v>
      </c>
      <c r="S674" s="3">
        <v>0</v>
      </c>
      <c r="T674" s="3">
        <v>0</v>
      </c>
      <c r="U674" s="3">
        <v>0.35</v>
      </c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2" t="s">
        <v>52</v>
      </c>
      <c r="AW674" s="2" t="s">
        <v>1938</v>
      </c>
      <c r="AX674" s="2" t="s">
        <v>52</v>
      </c>
      <c r="AY674" s="2" t="s">
        <v>52</v>
      </c>
    </row>
    <row r="675" spans="1:51" ht="30" customHeight="1" x14ac:dyDescent="0.3">
      <c r="A675" s="8" t="s">
        <v>1852</v>
      </c>
      <c r="B675" s="8" t="s">
        <v>911</v>
      </c>
      <c r="C675" s="8" t="s">
        <v>912</v>
      </c>
      <c r="D675" s="9">
        <v>1</v>
      </c>
      <c r="E675" s="13">
        <f>TRUNC(단가대비표!O211*1/8*16/12*25/20, 1)</f>
        <v>0</v>
      </c>
      <c r="F675" s="14">
        <f>TRUNC(E675*D675,1)</f>
        <v>0</v>
      </c>
      <c r="G675" s="13">
        <f>TRUNC(단가대비표!P211*1/8*16/12*25/20, 1)</f>
        <v>44299.3</v>
      </c>
      <c r="H675" s="14">
        <f>TRUNC(G675*D675,1)</f>
        <v>44299.3</v>
      </c>
      <c r="I675" s="13">
        <f>TRUNC(단가대비표!V211*1/8*16/12*25/20, 1)</f>
        <v>0</v>
      </c>
      <c r="J675" s="14">
        <f>TRUNC(I675*D675,1)</f>
        <v>0</v>
      </c>
      <c r="K675" s="13">
        <f t="shared" si="89"/>
        <v>44299.3</v>
      </c>
      <c r="L675" s="14">
        <f t="shared" si="89"/>
        <v>44299.3</v>
      </c>
      <c r="M675" s="8" t="s">
        <v>52</v>
      </c>
      <c r="N675" s="2" t="s">
        <v>1930</v>
      </c>
      <c r="O675" s="2" t="s">
        <v>1853</v>
      </c>
      <c r="P675" s="2" t="s">
        <v>65</v>
      </c>
      <c r="Q675" s="2" t="s">
        <v>65</v>
      </c>
      <c r="R675" s="2" t="s">
        <v>64</v>
      </c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2" t="s">
        <v>52</v>
      </c>
      <c r="AW675" s="2" t="s">
        <v>1939</v>
      </c>
      <c r="AX675" s="2" t="s">
        <v>64</v>
      </c>
      <c r="AY675" s="2" t="s">
        <v>52</v>
      </c>
    </row>
    <row r="676" spans="1:51" ht="30" customHeight="1" x14ac:dyDescent="0.3">
      <c r="A676" s="8" t="s">
        <v>904</v>
      </c>
      <c r="B676" s="8" t="s">
        <v>52</v>
      </c>
      <c r="C676" s="8" t="s">
        <v>52</v>
      </c>
      <c r="D676" s="9"/>
      <c r="E676" s="13"/>
      <c r="F676" s="14">
        <f>TRUNC(SUMIF(N672:N675, N671, F672:F675),0)</f>
        <v>28662</v>
      </c>
      <c r="G676" s="13"/>
      <c r="H676" s="14">
        <f>TRUNC(SUMIF(N672:N675, N671, H672:H675),0)</f>
        <v>44299</v>
      </c>
      <c r="I676" s="13"/>
      <c r="J676" s="14">
        <f>TRUNC(SUMIF(N672:N675, N671, J672:J675),0)</f>
        <v>64767</v>
      </c>
      <c r="K676" s="13"/>
      <c r="L676" s="14">
        <f>F676+H676+J676</f>
        <v>137728</v>
      </c>
      <c r="M676" s="8" t="s">
        <v>52</v>
      </c>
      <c r="N676" s="2" t="s">
        <v>99</v>
      </c>
      <c r="O676" s="2" t="s">
        <v>99</v>
      </c>
      <c r="P676" s="2" t="s">
        <v>52</v>
      </c>
      <c r="Q676" s="2" t="s">
        <v>52</v>
      </c>
      <c r="R676" s="2" t="s">
        <v>52</v>
      </c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2" t="s">
        <v>52</v>
      </c>
      <c r="AW676" s="2" t="s">
        <v>52</v>
      </c>
      <c r="AX676" s="2" t="s">
        <v>52</v>
      </c>
      <c r="AY676" s="2" t="s">
        <v>52</v>
      </c>
    </row>
    <row r="677" spans="1:51" ht="30" customHeight="1" x14ac:dyDescent="0.3">
      <c r="A677" s="9"/>
      <c r="B677" s="9"/>
      <c r="C677" s="9"/>
      <c r="D677" s="9"/>
      <c r="E677" s="13"/>
      <c r="F677" s="14"/>
      <c r="G677" s="13"/>
      <c r="H677" s="14"/>
      <c r="I677" s="13"/>
      <c r="J677" s="14"/>
      <c r="K677" s="13"/>
      <c r="L677" s="14"/>
      <c r="M677" s="9"/>
    </row>
    <row r="678" spans="1:51" ht="30" customHeight="1" x14ac:dyDescent="0.3">
      <c r="A678" s="36" t="s">
        <v>1940</v>
      </c>
      <c r="B678" s="36"/>
      <c r="C678" s="36"/>
      <c r="D678" s="36"/>
      <c r="E678" s="37"/>
      <c r="F678" s="38"/>
      <c r="G678" s="37"/>
      <c r="H678" s="38"/>
      <c r="I678" s="37"/>
      <c r="J678" s="38"/>
      <c r="K678" s="37"/>
      <c r="L678" s="38"/>
      <c r="M678" s="36"/>
      <c r="N678" s="1" t="s">
        <v>1002</v>
      </c>
    </row>
    <row r="679" spans="1:51" ht="30" customHeight="1" x14ac:dyDescent="0.3">
      <c r="A679" s="8" t="s">
        <v>999</v>
      </c>
      <c r="B679" s="8" t="s">
        <v>1941</v>
      </c>
      <c r="C679" s="8" t="s">
        <v>61</v>
      </c>
      <c r="D679" s="9">
        <v>0.4677</v>
      </c>
      <c r="E679" s="13">
        <f>단가대비표!O27</f>
        <v>0</v>
      </c>
      <c r="F679" s="14">
        <f>TRUNC(E679*D679,1)</f>
        <v>0</v>
      </c>
      <c r="G679" s="13">
        <f>단가대비표!P27</f>
        <v>0</v>
      </c>
      <c r="H679" s="14">
        <f>TRUNC(G679*D679,1)</f>
        <v>0</v>
      </c>
      <c r="I679" s="13">
        <f>단가대비표!V27</f>
        <v>19523</v>
      </c>
      <c r="J679" s="14">
        <f>TRUNC(I679*D679,1)</f>
        <v>9130.9</v>
      </c>
      <c r="K679" s="13">
        <f>TRUNC(E679+G679+I679,1)</f>
        <v>19523</v>
      </c>
      <c r="L679" s="14">
        <f>TRUNC(F679+H679+J679,1)</f>
        <v>9130.9</v>
      </c>
      <c r="M679" s="8" t="s">
        <v>1843</v>
      </c>
      <c r="N679" s="2" t="s">
        <v>1002</v>
      </c>
      <c r="O679" s="2" t="s">
        <v>1942</v>
      </c>
      <c r="P679" s="2" t="s">
        <v>65</v>
      </c>
      <c r="Q679" s="2" t="s">
        <v>65</v>
      </c>
      <c r="R679" s="2" t="s">
        <v>64</v>
      </c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2" t="s">
        <v>52</v>
      </c>
      <c r="AW679" s="2" t="s">
        <v>1943</v>
      </c>
      <c r="AX679" s="2" t="s">
        <v>52</v>
      </c>
      <c r="AY679" s="2" t="s">
        <v>52</v>
      </c>
    </row>
    <row r="680" spans="1:51" ht="30" customHeight="1" x14ac:dyDescent="0.3">
      <c r="A680" s="8" t="s">
        <v>1944</v>
      </c>
      <c r="B680" s="8" t="s">
        <v>1945</v>
      </c>
      <c r="C680" s="8" t="s">
        <v>1946</v>
      </c>
      <c r="D680" s="9">
        <v>7.46</v>
      </c>
      <c r="E680" s="13">
        <f>단가대비표!O185</f>
        <v>0</v>
      </c>
      <c r="F680" s="14">
        <f>TRUNC(E680*D680,1)</f>
        <v>0</v>
      </c>
      <c r="G680" s="13">
        <f>단가대비표!P185</f>
        <v>0</v>
      </c>
      <c r="H680" s="14">
        <f>TRUNC(G680*D680,1)</f>
        <v>0</v>
      </c>
      <c r="I680" s="13">
        <f>단가대비표!V185</f>
        <v>87</v>
      </c>
      <c r="J680" s="14">
        <f>TRUNC(I680*D680,1)</f>
        <v>649</v>
      </c>
      <c r="K680" s="13">
        <f>TRUNC(E680+G680+I680,1)</f>
        <v>87</v>
      </c>
      <c r="L680" s="14">
        <f>TRUNC(F680+H680+J680,1)</f>
        <v>649</v>
      </c>
      <c r="M680" s="8" t="s">
        <v>52</v>
      </c>
      <c r="N680" s="2" t="s">
        <v>1002</v>
      </c>
      <c r="O680" s="2" t="s">
        <v>1947</v>
      </c>
      <c r="P680" s="2" t="s">
        <v>65</v>
      </c>
      <c r="Q680" s="2" t="s">
        <v>65</v>
      </c>
      <c r="R680" s="2" t="s">
        <v>64</v>
      </c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2" t="s">
        <v>52</v>
      </c>
      <c r="AW680" s="2" t="s">
        <v>1948</v>
      </c>
      <c r="AX680" s="2" t="s">
        <v>52</v>
      </c>
      <c r="AY680" s="2" t="s">
        <v>52</v>
      </c>
    </row>
    <row r="681" spans="1:51" ht="30" customHeight="1" x14ac:dyDescent="0.3">
      <c r="A681" s="8" t="s">
        <v>904</v>
      </c>
      <c r="B681" s="8" t="s">
        <v>52</v>
      </c>
      <c r="C681" s="8" t="s">
        <v>52</v>
      </c>
      <c r="D681" s="9"/>
      <c r="E681" s="13"/>
      <c r="F681" s="14">
        <f>TRUNC(SUMIF(N679:N680, N678, F679:F680),0)</f>
        <v>0</v>
      </c>
      <c r="G681" s="13"/>
      <c r="H681" s="14">
        <f>TRUNC(SUMIF(N679:N680, N678, H679:H680),0)</f>
        <v>0</v>
      </c>
      <c r="I681" s="13"/>
      <c r="J681" s="14">
        <f>TRUNC(SUMIF(N679:N680, N678, J679:J680),0)</f>
        <v>9779</v>
      </c>
      <c r="K681" s="13"/>
      <c r="L681" s="14">
        <f>F681+H681+J681</f>
        <v>9779</v>
      </c>
      <c r="M681" s="8" t="s">
        <v>52</v>
      </c>
      <c r="N681" s="2" t="s">
        <v>99</v>
      </c>
      <c r="O681" s="2" t="s">
        <v>99</v>
      </c>
      <c r="P681" s="2" t="s">
        <v>52</v>
      </c>
      <c r="Q681" s="2" t="s">
        <v>52</v>
      </c>
      <c r="R681" s="2" t="s">
        <v>52</v>
      </c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2" t="s">
        <v>52</v>
      </c>
      <c r="AW681" s="2" t="s">
        <v>52</v>
      </c>
      <c r="AX681" s="2" t="s">
        <v>52</v>
      </c>
      <c r="AY681" s="2" t="s">
        <v>52</v>
      </c>
    </row>
    <row r="682" spans="1:51" ht="30" customHeight="1" x14ac:dyDescent="0.3">
      <c r="A682" s="9"/>
      <c r="B682" s="9"/>
      <c r="C682" s="9"/>
      <c r="D682" s="9"/>
      <c r="E682" s="13"/>
      <c r="F682" s="14"/>
      <c r="G682" s="13"/>
      <c r="H682" s="14"/>
      <c r="I682" s="13"/>
      <c r="J682" s="14"/>
      <c r="K682" s="13"/>
      <c r="L682" s="14"/>
      <c r="M682" s="9"/>
    </row>
    <row r="683" spans="1:51" ht="30" customHeight="1" x14ac:dyDescent="0.3">
      <c r="A683" s="36" t="s">
        <v>1949</v>
      </c>
      <c r="B683" s="36"/>
      <c r="C683" s="36"/>
      <c r="D683" s="36"/>
      <c r="E683" s="37"/>
      <c r="F683" s="38"/>
      <c r="G683" s="37"/>
      <c r="H683" s="38"/>
      <c r="I683" s="37"/>
      <c r="J683" s="38"/>
      <c r="K683" s="37"/>
      <c r="L683" s="38"/>
      <c r="M683" s="36"/>
      <c r="N683" s="1" t="s">
        <v>1007</v>
      </c>
    </row>
    <row r="684" spans="1:51" ht="30" customHeight="1" x14ac:dyDescent="0.3">
      <c r="A684" s="8" t="s">
        <v>1004</v>
      </c>
      <c r="B684" s="8" t="s">
        <v>1005</v>
      </c>
      <c r="C684" s="8" t="s">
        <v>61</v>
      </c>
      <c r="D684" s="9">
        <v>0.37080000000000002</v>
      </c>
      <c r="E684" s="13">
        <f>단가대비표!O28</f>
        <v>0</v>
      </c>
      <c r="F684" s="14">
        <f>TRUNC(E684*D684,1)</f>
        <v>0</v>
      </c>
      <c r="G684" s="13">
        <f>단가대비표!P28</f>
        <v>0</v>
      </c>
      <c r="H684" s="14">
        <f>TRUNC(G684*D684,1)</f>
        <v>0</v>
      </c>
      <c r="I684" s="13">
        <f>단가대비표!V28</f>
        <v>5080</v>
      </c>
      <c r="J684" s="14">
        <f>TRUNC(I684*D684,1)</f>
        <v>1883.6</v>
      </c>
      <c r="K684" s="13">
        <f t="shared" ref="K684:L687" si="90">TRUNC(E684+G684+I684,1)</f>
        <v>5080</v>
      </c>
      <c r="L684" s="14">
        <f t="shared" si="90"/>
        <v>1883.6</v>
      </c>
      <c r="M684" s="8" t="s">
        <v>1843</v>
      </c>
      <c r="N684" s="2" t="s">
        <v>1007</v>
      </c>
      <c r="O684" s="2" t="s">
        <v>1950</v>
      </c>
      <c r="P684" s="2" t="s">
        <v>65</v>
      </c>
      <c r="Q684" s="2" t="s">
        <v>65</v>
      </c>
      <c r="R684" s="2" t="s">
        <v>64</v>
      </c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2" t="s">
        <v>52</v>
      </c>
      <c r="AW684" s="2" t="s">
        <v>1951</v>
      </c>
      <c r="AX684" s="2" t="s">
        <v>52</v>
      </c>
      <c r="AY684" s="2" t="s">
        <v>52</v>
      </c>
    </row>
    <row r="685" spans="1:51" ht="30" customHeight="1" x14ac:dyDescent="0.3">
      <c r="A685" s="8" t="s">
        <v>1944</v>
      </c>
      <c r="B685" s="8" t="s">
        <v>1945</v>
      </c>
      <c r="C685" s="8" t="s">
        <v>1946</v>
      </c>
      <c r="D685" s="9">
        <v>1.87</v>
      </c>
      <c r="E685" s="13">
        <f>단가대비표!O185</f>
        <v>0</v>
      </c>
      <c r="F685" s="14">
        <f>TRUNC(E685*D685,1)</f>
        <v>0</v>
      </c>
      <c r="G685" s="13">
        <f>단가대비표!P185</f>
        <v>0</v>
      </c>
      <c r="H685" s="14">
        <f>TRUNC(G685*D685,1)</f>
        <v>0</v>
      </c>
      <c r="I685" s="13">
        <f>단가대비표!V185</f>
        <v>87</v>
      </c>
      <c r="J685" s="14">
        <f>TRUNC(I685*D685,1)</f>
        <v>162.6</v>
      </c>
      <c r="K685" s="13">
        <f t="shared" si="90"/>
        <v>87</v>
      </c>
      <c r="L685" s="14">
        <f t="shared" si="90"/>
        <v>162.6</v>
      </c>
      <c r="M685" s="8" t="s">
        <v>52</v>
      </c>
      <c r="N685" s="2" t="s">
        <v>1007</v>
      </c>
      <c r="O685" s="2" t="s">
        <v>1947</v>
      </c>
      <c r="P685" s="2" t="s">
        <v>65</v>
      </c>
      <c r="Q685" s="2" t="s">
        <v>65</v>
      </c>
      <c r="R685" s="2" t="s">
        <v>64</v>
      </c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2" t="s">
        <v>52</v>
      </c>
      <c r="AW685" s="2" t="s">
        <v>1952</v>
      </c>
      <c r="AX685" s="2" t="s">
        <v>52</v>
      </c>
      <c r="AY685" s="2" t="s">
        <v>52</v>
      </c>
    </row>
    <row r="686" spans="1:51" ht="30" customHeight="1" x14ac:dyDescent="0.3">
      <c r="A686" s="8" t="s">
        <v>1891</v>
      </c>
      <c r="B686" s="8" t="s">
        <v>1892</v>
      </c>
      <c r="C686" s="8" t="s">
        <v>992</v>
      </c>
      <c r="D686" s="9">
        <v>1.3</v>
      </c>
      <c r="E686" s="13">
        <f>단가대비표!O102</f>
        <v>1360</v>
      </c>
      <c r="F686" s="14">
        <f>TRUNC(E686*D686,1)</f>
        <v>1768</v>
      </c>
      <c r="G686" s="13">
        <f>단가대비표!P102</f>
        <v>0</v>
      </c>
      <c r="H686" s="14">
        <f>TRUNC(G686*D686,1)</f>
        <v>0</v>
      </c>
      <c r="I686" s="13">
        <f>단가대비표!V102</f>
        <v>0</v>
      </c>
      <c r="J686" s="14">
        <f>TRUNC(I686*D686,1)</f>
        <v>0</v>
      </c>
      <c r="K686" s="13">
        <f t="shared" si="90"/>
        <v>1360</v>
      </c>
      <c r="L686" s="14">
        <f t="shared" si="90"/>
        <v>1768</v>
      </c>
      <c r="M686" s="8" t="s">
        <v>52</v>
      </c>
      <c r="N686" s="2" t="s">
        <v>1007</v>
      </c>
      <c r="O686" s="2" t="s">
        <v>1893</v>
      </c>
      <c r="P686" s="2" t="s">
        <v>65</v>
      </c>
      <c r="Q686" s="2" t="s">
        <v>65</v>
      </c>
      <c r="R686" s="2" t="s">
        <v>64</v>
      </c>
      <c r="S686" s="3"/>
      <c r="T686" s="3"/>
      <c r="U686" s="3"/>
      <c r="V686" s="3">
        <v>1</v>
      </c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2" t="s">
        <v>52</v>
      </c>
      <c r="AW686" s="2" t="s">
        <v>1953</v>
      </c>
      <c r="AX686" s="2" t="s">
        <v>52</v>
      </c>
      <c r="AY686" s="2" t="s">
        <v>52</v>
      </c>
    </row>
    <row r="687" spans="1:51" ht="30" customHeight="1" x14ac:dyDescent="0.3">
      <c r="A687" s="8" t="s">
        <v>1137</v>
      </c>
      <c r="B687" s="8" t="s">
        <v>1954</v>
      </c>
      <c r="C687" s="8" t="s">
        <v>623</v>
      </c>
      <c r="D687" s="9">
        <v>1</v>
      </c>
      <c r="E687" s="13">
        <f>TRUNC(SUMIF(V684:V687, RIGHTB(O687, 1), F684:F687)*U687, 2)</f>
        <v>35.36</v>
      </c>
      <c r="F687" s="14">
        <f>TRUNC(E687*D687,1)</f>
        <v>35.299999999999997</v>
      </c>
      <c r="G687" s="13">
        <v>0</v>
      </c>
      <c r="H687" s="14">
        <f>TRUNC(G687*D687,1)</f>
        <v>0</v>
      </c>
      <c r="I687" s="13">
        <v>0</v>
      </c>
      <c r="J687" s="14">
        <f>TRUNC(I687*D687,1)</f>
        <v>0</v>
      </c>
      <c r="K687" s="13">
        <f t="shared" si="90"/>
        <v>35.299999999999997</v>
      </c>
      <c r="L687" s="14">
        <f t="shared" si="90"/>
        <v>35.299999999999997</v>
      </c>
      <c r="M687" s="8" t="s">
        <v>52</v>
      </c>
      <c r="N687" s="2" t="s">
        <v>1007</v>
      </c>
      <c r="O687" s="2" t="s">
        <v>806</v>
      </c>
      <c r="P687" s="2" t="s">
        <v>65</v>
      </c>
      <c r="Q687" s="2" t="s">
        <v>65</v>
      </c>
      <c r="R687" s="2" t="s">
        <v>65</v>
      </c>
      <c r="S687" s="3">
        <v>0</v>
      </c>
      <c r="T687" s="3">
        <v>0</v>
      </c>
      <c r="U687" s="3">
        <v>0.02</v>
      </c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2" t="s">
        <v>52</v>
      </c>
      <c r="AW687" s="2" t="s">
        <v>1955</v>
      </c>
      <c r="AX687" s="2" t="s">
        <v>52</v>
      </c>
      <c r="AY687" s="2" t="s">
        <v>52</v>
      </c>
    </row>
    <row r="688" spans="1:51" ht="30" customHeight="1" x14ac:dyDescent="0.3">
      <c r="A688" s="8" t="s">
        <v>904</v>
      </c>
      <c r="B688" s="8" t="s">
        <v>52</v>
      </c>
      <c r="C688" s="8" t="s">
        <v>52</v>
      </c>
      <c r="D688" s="9"/>
      <c r="E688" s="13"/>
      <c r="F688" s="14">
        <f>TRUNC(SUMIF(N684:N687, N683, F684:F687),0)</f>
        <v>1803</v>
      </c>
      <c r="G688" s="13"/>
      <c r="H688" s="14">
        <f>TRUNC(SUMIF(N684:N687, N683, H684:H687),0)</f>
        <v>0</v>
      </c>
      <c r="I688" s="13"/>
      <c r="J688" s="14">
        <f>TRUNC(SUMIF(N684:N687, N683, J684:J687),0)</f>
        <v>2046</v>
      </c>
      <c r="K688" s="13"/>
      <c r="L688" s="14">
        <f>F688+H688+J688</f>
        <v>3849</v>
      </c>
      <c r="M688" s="8" t="s">
        <v>52</v>
      </c>
      <c r="N688" s="2" t="s">
        <v>99</v>
      </c>
      <c r="O688" s="2" t="s">
        <v>99</v>
      </c>
      <c r="P688" s="2" t="s">
        <v>52</v>
      </c>
      <c r="Q688" s="2" t="s">
        <v>52</v>
      </c>
      <c r="R688" s="2" t="s">
        <v>52</v>
      </c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2" t="s">
        <v>52</v>
      </c>
      <c r="AW688" s="2" t="s">
        <v>52</v>
      </c>
      <c r="AX688" s="2" t="s">
        <v>52</v>
      </c>
      <c r="AY688" s="2" t="s">
        <v>52</v>
      </c>
    </row>
    <row r="689" spans="1:51" ht="30" customHeight="1" x14ac:dyDescent="0.3">
      <c r="A689" s="9"/>
      <c r="B689" s="9"/>
      <c r="C689" s="9"/>
      <c r="D689" s="9"/>
      <c r="E689" s="13"/>
      <c r="F689" s="14"/>
      <c r="G689" s="13"/>
      <c r="H689" s="14"/>
      <c r="I689" s="13"/>
      <c r="J689" s="14"/>
      <c r="K689" s="13"/>
      <c r="L689" s="14"/>
      <c r="M689" s="9"/>
    </row>
    <row r="690" spans="1:51" ht="30" customHeight="1" x14ac:dyDescent="0.3">
      <c r="A690" s="36" t="s">
        <v>1956</v>
      </c>
      <c r="B690" s="36"/>
      <c r="C690" s="36"/>
      <c r="D690" s="36"/>
      <c r="E690" s="37"/>
      <c r="F690" s="38"/>
      <c r="G690" s="37"/>
      <c r="H690" s="38"/>
      <c r="I690" s="37"/>
      <c r="J690" s="38"/>
      <c r="K690" s="37"/>
      <c r="L690" s="38"/>
      <c r="M690" s="36"/>
      <c r="N690" s="1" t="s">
        <v>1012</v>
      </c>
    </row>
    <row r="691" spans="1:51" ht="30" customHeight="1" x14ac:dyDescent="0.3">
      <c r="A691" s="8" t="s">
        <v>1009</v>
      </c>
      <c r="B691" s="8" t="s">
        <v>1957</v>
      </c>
      <c r="C691" s="8" t="s">
        <v>61</v>
      </c>
      <c r="D691" s="9">
        <v>0.33750000000000002</v>
      </c>
      <c r="E691" s="13">
        <f>단가대비표!O29</f>
        <v>0</v>
      </c>
      <c r="F691" s="14">
        <f>TRUNC(E691*D691,1)</f>
        <v>0</v>
      </c>
      <c r="G691" s="13">
        <f>단가대비표!P29</f>
        <v>0</v>
      </c>
      <c r="H691" s="14">
        <f>TRUNC(G691*D691,1)</f>
        <v>0</v>
      </c>
      <c r="I691" s="13">
        <f>단가대비표!V29</f>
        <v>33</v>
      </c>
      <c r="J691" s="14">
        <f>TRUNC(I691*D691,1)</f>
        <v>11.1</v>
      </c>
      <c r="K691" s="13">
        <f>TRUNC(E691+G691+I691,1)</f>
        <v>33</v>
      </c>
      <c r="L691" s="14">
        <f>TRUNC(F691+H691+J691,1)</f>
        <v>11.1</v>
      </c>
      <c r="M691" s="8" t="s">
        <v>1843</v>
      </c>
      <c r="N691" s="2" t="s">
        <v>1012</v>
      </c>
      <c r="O691" s="2" t="s">
        <v>1958</v>
      </c>
      <c r="P691" s="2" t="s">
        <v>65</v>
      </c>
      <c r="Q691" s="2" t="s">
        <v>65</v>
      </c>
      <c r="R691" s="2" t="s">
        <v>64</v>
      </c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2" t="s">
        <v>52</v>
      </c>
      <c r="AW691" s="2" t="s">
        <v>1959</v>
      </c>
      <c r="AX691" s="2" t="s">
        <v>52</v>
      </c>
      <c r="AY691" s="2" t="s">
        <v>52</v>
      </c>
    </row>
    <row r="692" spans="1:51" ht="30" customHeight="1" x14ac:dyDescent="0.3">
      <c r="A692" s="8" t="s">
        <v>1944</v>
      </c>
      <c r="B692" s="8" t="s">
        <v>1945</v>
      </c>
      <c r="C692" s="8" t="s">
        <v>1946</v>
      </c>
      <c r="D692" s="9">
        <v>1.49</v>
      </c>
      <c r="E692" s="13">
        <f>단가대비표!O185</f>
        <v>0</v>
      </c>
      <c r="F692" s="14">
        <f>TRUNC(E692*D692,1)</f>
        <v>0</v>
      </c>
      <c r="G692" s="13">
        <f>단가대비표!P185</f>
        <v>0</v>
      </c>
      <c r="H692" s="14">
        <f>TRUNC(G692*D692,1)</f>
        <v>0</v>
      </c>
      <c r="I692" s="13">
        <f>단가대비표!V185</f>
        <v>87</v>
      </c>
      <c r="J692" s="14">
        <f>TRUNC(I692*D692,1)</f>
        <v>129.6</v>
      </c>
      <c r="K692" s="13">
        <f>TRUNC(E692+G692+I692,1)</f>
        <v>87</v>
      </c>
      <c r="L692" s="14">
        <f>TRUNC(F692+H692+J692,1)</f>
        <v>129.6</v>
      </c>
      <c r="M692" s="8" t="s">
        <v>52</v>
      </c>
      <c r="N692" s="2" t="s">
        <v>1012</v>
      </c>
      <c r="O692" s="2" t="s">
        <v>1947</v>
      </c>
      <c r="P692" s="2" t="s">
        <v>65</v>
      </c>
      <c r="Q692" s="2" t="s">
        <v>65</v>
      </c>
      <c r="R692" s="2" t="s">
        <v>64</v>
      </c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2" t="s">
        <v>52</v>
      </c>
      <c r="AW692" s="2" t="s">
        <v>1960</v>
      </c>
      <c r="AX692" s="2" t="s">
        <v>52</v>
      </c>
      <c r="AY692" s="2" t="s">
        <v>52</v>
      </c>
    </row>
    <row r="693" spans="1:51" ht="30" customHeight="1" x14ac:dyDescent="0.3">
      <c r="A693" s="8" t="s">
        <v>904</v>
      </c>
      <c r="B693" s="8" t="s">
        <v>52</v>
      </c>
      <c r="C693" s="8" t="s">
        <v>52</v>
      </c>
      <c r="D693" s="9"/>
      <c r="E693" s="13"/>
      <c r="F693" s="14">
        <f>TRUNC(SUMIF(N691:N692, N690, F691:F692),0)</f>
        <v>0</v>
      </c>
      <c r="G693" s="13"/>
      <c r="H693" s="14">
        <f>TRUNC(SUMIF(N691:N692, N690, H691:H692),0)</f>
        <v>0</v>
      </c>
      <c r="I693" s="13"/>
      <c r="J693" s="14">
        <f>TRUNC(SUMIF(N691:N692, N690, J691:J692),0)</f>
        <v>140</v>
      </c>
      <c r="K693" s="13"/>
      <c r="L693" s="14">
        <f>F693+H693+J693</f>
        <v>140</v>
      </c>
      <c r="M693" s="8" t="s">
        <v>52</v>
      </c>
      <c r="N693" s="2" t="s">
        <v>99</v>
      </c>
      <c r="O693" s="2" t="s">
        <v>99</v>
      </c>
      <c r="P693" s="2" t="s">
        <v>52</v>
      </c>
      <c r="Q693" s="2" t="s">
        <v>52</v>
      </c>
      <c r="R693" s="2" t="s">
        <v>52</v>
      </c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2" t="s">
        <v>52</v>
      </c>
      <c r="AW693" s="2" t="s">
        <v>52</v>
      </c>
      <c r="AX693" s="2" t="s">
        <v>52</v>
      </c>
      <c r="AY693" s="2" t="s">
        <v>52</v>
      </c>
    </row>
    <row r="694" spans="1:51" ht="30" customHeight="1" x14ac:dyDescent="0.3">
      <c r="A694" s="9"/>
      <c r="B694" s="9"/>
      <c r="C694" s="9"/>
      <c r="D694" s="9"/>
      <c r="E694" s="13"/>
      <c r="F694" s="14"/>
      <c r="G694" s="13"/>
      <c r="H694" s="14"/>
      <c r="I694" s="13"/>
      <c r="J694" s="14"/>
      <c r="K694" s="13"/>
      <c r="L694" s="14"/>
      <c r="M694" s="9"/>
    </row>
    <row r="695" spans="1:51" ht="30" customHeight="1" x14ac:dyDescent="0.3">
      <c r="A695" s="36" t="s">
        <v>1961</v>
      </c>
      <c r="B695" s="36"/>
      <c r="C695" s="36"/>
      <c r="D695" s="36"/>
      <c r="E695" s="37"/>
      <c r="F695" s="38"/>
      <c r="G695" s="37"/>
      <c r="H695" s="38"/>
      <c r="I695" s="37"/>
      <c r="J695" s="38"/>
      <c r="K695" s="37"/>
      <c r="L695" s="38"/>
      <c r="M695" s="36"/>
      <c r="N695" s="1" t="s">
        <v>1017</v>
      </c>
    </row>
    <row r="696" spans="1:51" ht="30" customHeight="1" x14ac:dyDescent="0.3">
      <c r="A696" s="8" t="s">
        <v>1014</v>
      </c>
      <c r="B696" s="8" t="s">
        <v>1015</v>
      </c>
      <c r="C696" s="8" t="s">
        <v>61</v>
      </c>
      <c r="D696" s="9">
        <v>0.5</v>
      </c>
      <c r="E696" s="13">
        <f>단가대비표!O30</f>
        <v>0</v>
      </c>
      <c r="F696" s="14">
        <f>TRUNC(E696*D696,1)</f>
        <v>0</v>
      </c>
      <c r="G696" s="13">
        <f>단가대비표!P30</f>
        <v>0</v>
      </c>
      <c r="H696" s="14">
        <f>TRUNC(G696*D696,1)</f>
        <v>0</v>
      </c>
      <c r="I696" s="13">
        <f>단가대비표!V30</f>
        <v>15</v>
      </c>
      <c r="J696" s="14">
        <f>TRUNC(I696*D696,1)</f>
        <v>7.5</v>
      </c>
      <c r="K696" s="13">
        <f>TRUNC(E696+G696+I696,1)</f>
        <v>15</v>
      </c>
      <c r="L696" s="14">
        <f>TRUNC(F696+H696+J696,1)</f>
        <v>7.5</v>
      </c>
      <c r="M696" s="8" t="s">
        <v>1843</v>
      </c>
      <c r="N696" s="2" t="s">
        <v>1017</v>
      </c>
      <c r="O696" s="2" t="s">
        <v>1962</v>
      </c>
      <c r="P696" s="2" t="s">
        <v>65</v>
      </c>
      <c r="Q696" s="2" t="s">
        <v>65</v>
      </c>
      <c r="R696" s="2" t="s">
        <v>64</v>
      </c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2" t="s">
        <v>52</v>
      </c>
      <c r="AW696" s="2" t="s">
        <v>1963</v>
      </c>
      <c r="AX696" s="2" t="s">
        <v>52</v>
      </c>
      <c r="AY696" s="2" t="s">
        <v>52</v>
      </c>
    </row>
    <row r="697" spans="1:51" ht="30" customHeight="1" x14ac:dyDescent="0.3">
      <c r="A697" s="8" t="s">
        <v>904</v>
      </c>
      <c r="B697" s="8" t="s">
        <v>52</v>
      </c>
      <c r="C697" s="8" t="s">
        <v>52</v>
      </c>
      <c r="D697" s="9"/>
      <c r="E697" s="13"/>
      <c r="F697" s="14">
        <f>TRUNC(SUMIF(N696:N696, N695, F696:F696),0)</f>
        <v>0</v>
      </c>
      <c r="G697" s="13"/>
      <c r="H697" s="14">
        <f>TRUNC(SUMIF(N696:N696, N695, H696:H696),0)</f>
        <v>0</v>
      </c>
      <c r="I697" s="13"/>
      <c r="J697" s="14">
        <f>TRUNC(SUMIF(N696:N696, N695, J696:J696),0)</f>
        <v>7</v>
      </c>
      <c r="K697" s="13"/>
      <c r="L697" s="14">
        <f>F697+H697+J697</f>
        <v>7</v>
      </c>
      <c r="M697" s="8" t="s">
        <v>52</v>
      </c>
      <c r="N697" s="2" t="s">
        <v>99</v>
      </c>
      <c r="O697" s="2" t="s">
        <v>99</v>
      </c>
      <c r="P697" s="2" t="s">
        <v>52</v>
      </c>
      <c r="Q697" s="2" t="s">
        <v>52</v>
      </c>
      <c r="R697" s="2" t="s">
        <v>52</v>
      </c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2" t="s">
        <v>52</v>
      </c>
      <c r="AW697" s="2" t="s">
        <v>52</v>
      </c>
      <c r="AX697" s="2" t="s">
        <v>52</v>
      </c>
      <c r="AY697" s="2" t="s">
        <v>52</v>
      </c>
    </row>
    <row r="698" spans="1:51" ht="30" customHeight="1" x14ac:dyDescent="0.3">
      <c r="A698" s="9"/>
      <c r="B698" s="9"/>
      <c r="C698" s="9"/>
      <c r="D698" s="9"/>
      <c r="E698" s="13"/>
      <c r="F698" s="14"/>
      <c r="G698" s="13"/>
      <c r="H698" s="14"/>
      <c r="I698" s="13"/>
      <c r="J698" s="14"/>
      <c r="K698" s="13"/>
      <c r="L698" s="14"/>
      <c r="M698" s="9"/>
    </row>
    <row r="699" spans="1:51" ht="30" customHeight="1" x14ac:dyDescent="0.3">
      <c r="A699" s="36" t="s">
        <v>1964</v>
      </c>
      <c r="B699" s="36"/>
      <c r="C699" s="36"/>
      <c r="D699" s="36"/>
      <c r="E699" s="37"/>
      <c r="F699" s="38"/>
      <c r="G699" s="37"/>
      <c r="H699" s="38"/>
      <c r="I699" s="37"/>
      <c r="J699" s="38"/>
      <c r="K699" s="37"/>
      <c r="L699" s="38"/>
      <c r="M699" s="36"/>
      <c r="N699" s="1" t="s">
        <v>1048</v>
      </c>
    </row>
    <row r="700" spans="1:51" ht="30" customHeight="1" x14ac:dyDescent="0.3">
      <c r="A700" s="8" t="s">
        <v>986</v>
      </c>
      <c r="B700" s="8" t="s">
        <v>987</v>
      </c>
      <c r="C700" s="8" t="s">
        <v>172</v>
      </c>
      <c r="D700" s="9">
        <v>510</v>
      </c>
      <c r="E700" s="13">
        <f>단가대비표!O117</f>
        <v>92.04</v>
      </c>
      <c r="F700" s="14">
        <f>TRUNC(E700*D700,1)</f>
        <v>46940.4</v>
      </c>
      <c r="G700" s="13">
        <f>단가대비표!P117</f>
        <v>0</v>
      </c>
      <c r="H700" s="14">
        <f>TRUNC(G700*D700,1)</f>
        <v>0</v>
      </c>
      <c r="I700" s="13">
        <f>단가대비표!V117</f>
        <v>0</v>
      </c>
      <c r="J700" s="14">
        <f>TRUNC(I700*D700,1)</f>
        <v>0</v>
      </c>
      <c r="K700" s="13">
        <f t="shared" ref="K700:L702" si="91">TRUNC(E700+G700+I700,1)</f>
        <v>92</v>
      </c>
      <c r="L700" s="14">
        <f t="shared" si="91"/>
        <v>46940.4</v>
      </c>
      <c r="M700" s="8" t="s">
        <v>52</v>
      </c>
      <c r="N700" s="2" t="s">
        <v>1048</v>
      </c>
      <c r="O700" s="2" t="s">
        <v>988</v>
      </c>
      <c r="P700" s="2" t="s">
        <v>65</v>
      </c>
      <c r="Q700" s="2" t="s">
        <v>65</v>
      </c>
      <c r="R700" s="2" t="s">
        <v>64</v>
      </c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2" t="s">
        <v>52</v>
      </c>
      <c r="AW700" s="2" t="s">
        <v>1965</v>
      </c>
      <c r="AX700" s="2" t="s">
        <v>52</v>
      </c>
      <c r="AY700" s="2" t="s">
        <v>52</v>
      </c>
    </row>
    <row r="701" spans="1:51" ht="30" customHeight="1" x14ac:dyDescent="0.3">
      <c r="A701" s="8" t="s">
        <v>1332</v>
      </c>
      <c r="B701" s="8" t="s">
        <v>950</v>
      </c>
      <c r="C701" s="8" t="s">
        <v>104</v>
      </c>
      <c r="D701" s="9">
        <v>1.1000000000000001</v>
      </c>
      <c r="E701" s="13">
        <f>단가대비표!O31</f>
        <v>40000</v>
      </c>
      <c r="F701" s="14">
        <f>TRUNC(E701*D701,1)</f>
        <v>44000</v>
      </c>
      <c r="G701" s="13">
        <f>단가대비표!P31</f>
        <v>0</v>
      </c>
      <c r="H701" s="14">
        <f>TRUNC(G701*D701,1)</f>
        <v>0</v>
      </c>
      <c r="I701" s="13">
        <f>단가대비표!V31</f>
        <v>0</v>
      </c>
      <c r="J701" s="14">
        <f>TRUNC(I701*D701,1)</f>
        <v>0</v>
      </c>
      <c r="K701" s="13">
        <f t="shared" si="91"/>
        <v>40000</v>
      </c>
      <c r="L701" s="14">
        <f t="shared" si="91"/>
        <v>44000</v>
      </c>
      <c r="M701" s="8" t="s">
        <v>52</v>
      </c>
      <c r="N701" s="2" t="s">
        <v>1048</v>
      </c>
      <c r="O701" s="2" t="s">
        <v>1333</v>
      </c>
      <c r="P701" s="2" t="s">
        <v>65</v>
      </c>
      <c r="Q701" s="2" t="s">
        <v>65</v>
      </c>
      <c r="R701" s="2" t="s">
        <v>64</v>
      </c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2" t="s">
        <v>52</v>
      </c>
      <c r="AW701" s="2" t="s">
        <v>1966</v>
      </c>
      <c r="AX701" s="2" t="s">
        <v>52</v>
      </c>
      <c r="AY701" s="2" t="s">
        <v>52</v>
      </c>
    </row>
    <row r="702" spans="1:51" ht="30" customHeight="1" x14ac:dyDescent="0.3">
      <c r="A702" s="8" t="s">
        <v>915</v>
      </c>
      <c r="B702" s="8" t="s">
        <v>911</v>
      </c>
      <c r="C702" s="8" t="s">
        <v>912</v>
      </c>
      <c r="D702" s="9">
        <v>0.66</v>
      </c>
      <c r="E702" s="13">
        <f>단가대비표!O187</f>
        <v>0</v>
      </c>
      <c r="F702" s="14">
        <f>TRUNC(E702*D702,1)</f>
        <v>0</v>
      </c>
      <c r="G702" s="13">
        <f>단가대비표!P187</f>
        <v>141096</v>
      </c>
      <c r="H702" s="14">
        <f>TRUNC(G702*D702,1)</f>
        <v>93123.3</v>
      </c>
      <c r="I702" s="13">
        <f>단가대비표!V187</f>
        <v>0</v>
      </c>
      <c r="J702" s="14">
        <f>TRUNC(I702*D702,1)</f>
        <v>0</v>
      </c>
      <c r="K702" s="13">
        <f t="shared" si="91"/>
        <v>141096</v>
      </c>
      <c r="L702" s="14">
        <f t="shared" si="91"/>
        <v>93123.3</v>
      </c>
      <c r="M702" s="8" t="s">
        <v>52</v>
      </c>
      <c r="N702" s="2" t="s">
        <v>1048</v>
      </c>
      <c r="O702" s="2" t="s">
        <v>916</v>
      </c>
      <c r="P702" s="2" t="s">
        <v>65</v>
      </c>
      <c r="Q702" s="2" t="s">
        <v>65</v>
      </c>
      <c r="R702" s="2" t="s">
        <v>64</v>
      </c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2" t="s">
        <v>52</v>
      </c>
      <c r="AW702" s="2" t="s">
        <v>1967</v>
      </c>
      <c r="AX702" s="2" t="s">
        <v>52</v>
      </c>
      <c r="AY702" s="2" t="s">
        <v>52</v>
      </c>
    </row>
    <row r="703" spans="1:51" ht="30" customHeight="1" x14ac:dyDescent="0.3">
      <c r="A703" s="8" t="s">
        <v>904</v>
      </c>
      <c r="B703" s="8" t="s">
        <v>52</v>
      </c>
      <c r="C703" s="8" t="s">
        <v>52</v>
      </c>
      <c r="D703" s="9"/>
      <c r="E703" s="13"/>
      <c r="F703" s="14">
        <f>TRUNC(SUMIF(N700:N702, N699, F700:F702),0)</f>
        <v>90940</v>
      </c>
      <c r="G703" s="13"/>
      <c r="H703" s="14">
        <f>TRUNC(SUMIF(N700:N702, N699, H700:H702),0)</f>
        <v>93123</v>
      </c>
      <c r="I703" s="13"/>
      <c r="J703" s="14">
        <f>TRUNC(SUMIF(N700:N702, N699, J700:J702),0)</f>
        <v>0</v>
      </c>
      <c r="K703" s="13"/>
      <c r="L703" s="14">
        <f>F703+H703+J703</f>
        <v>184063</v>
      </c>
      <c r="M703" s="8" t="s">
        <v>52</v>
      </c>
      <c r="N703" s="2" t="s">
        <v>99</v>
      </c>
      <c r="O703" s="2" t="s">
        <v>99</v>
      </c>
      <c r="P703" s="2" t="s">
        <v>52</v>
      </c>
      <c r="Q703" s="2" t="s">
        <v>52</v>
      </c>
      <c r="R703" s="2" t="s">
        <v>52</v>
      </c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2" t="s">
        <v>52</v>
      </c>
      <c r="AW703" s="2" t="s">
        <v>52</v>
      </c>
      <c r="AX703" s="2" t="s">
        <v>52</v>
      </c>
      <c r="AY703" s="2" t="s">
        <v>52</v>
      </c>
    </row>
    <row r="704" spans="1:51" ht="30" customHeight="1" x14ac:dyDescent="0.3">
      <c r="A704" s="9"/>
      <c r="B704" s="9"/>
      <c r="C704" s="9"/>
      <c r="D704" s="9"/>
      <c r="E704" s="13"/>
      <c r="F704" s="14"/>
      <c r="G704" s="13"/>
      <c r="H704" s="14"/>
      <c r="I704" s="13"/>
      <c r="J704" s="14"/>
      <c r="K704" s="13"/>
      <c r="L704" s="14"/>
      <c r="M704" s="9"/>
    </row>
    <row r="705" spans="1:51" ht="30" customHeight="1" x14ac:dyDescent="0.3">
      <c r="A705" s="36" t="s">
        <v>1968</v>
      </c>
      <c r="B705" s="36"/>
      <c r="C705" s="36"/>
      <c r="D705" s="36"/>
      <c r="E705" s="37"/>
      <c r="F705" s="38"/>
      <c r="G705" s="37"/>
      <c r="H705" s="38"/>
      <c r="I705" s="37"/>
      <c r="J705" s="38"/>
      <c r="K705" s="37"/>
      <c r="L705" s="38"/>
      <c r="M705" s="36"/>
      <c r="N705" s="1" t="s">
        <v>1067</v>
      </c>
    </row>
    <row r="706" spans="1:51" ht="30" customHeight="1" x14ac:dyDescent="0.3">
      <c r="A706" s="8" t="s">
        <v>1969</v>
      </c>
      <c r="B706" s="8" t="s">
        <v>1970</v>
      </c>
      <c r="C706" s="8" t="s">
        <v>172</v>
      </c>
      <c r="D706" s="9">
        <v>1093</v>
      </c>
      <c r="E706" s="13">
        <f>단가대비표!O118</f>
        <v>218.18</v>
      </c>
      <c r="F706" s="14">
        <f>TRUNC(E706*D706,1)</f>
        <v>238470.7</v>
      </c>
      <c r="G706" s="13">
        <f>단가대비표!P118</f>
        <v>0</v>
      </c>
      <c r="H706" s="14">
        <f>TRUNC(G706*D706,1)</f>
        <v>0</v>
      </c>
      <c r="I706" s="13">
        <f>단가대비표!V118</f>
        <v>0</v>
      </c>
      <c r="J706" s="14">
        <f>TRUNC(I706*D706,1)</f>
        <v>0</v>
      </c>
      <c r="K706" s="13">
        <f t="shared" ref="K706:L708" si="92">TRUNC(E706+G706+I706,1)</f>
        <v>218.1</v>
      </c>
      <c r="L706" s="14">
        <f t="shared" si="92"/>
        <v>238470.7</v>
      </c>
      <c r="M706" s="8" t="s">
        <v>52</v>
      </c>
      <c r="N706" s="2" t="s">
        <v>1067</v>
      </c>
      <c r="O706" s="2" t="s">
        <v>1971</v>
      </c>
      <c r="P706" s="2" t="s">
        <v>65</v>
      </c>
      <c r="Q706" s="2" t="s">
        <v>65</v>
      </c>
      <c r="R706" s="2" t="s">
        <v>64</v>
      </c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2" t="s">
        <v>52</v>
      </c>
      <c r="AW706" s="2" t="s">
        <v>1972</v>
      </c>
      <c r="AX706" s="2" t="s">
        <v>52</v>
      </c>
      <c r="AY706" s="2" t="s">
        <v>52</v>
      </c>
    </row>
    <row r="707" spans="1:51" ht="30" customHeight="1" x14ac:dyDescent="0.3">
      <c r="A707" s="8" t="s">
        <v>1332</v>
      </c>
      <c r="B707" s="8" t="s">
        <v>950</v>
      </c>
      <c r="C707" s="8" t="s">
        <v>104</v>
      </c>
      <c r="D707" s="9">
        <v>0.78</v>
      </c>
      <c r="E707" s="13">
        <f>단가대비표!O31</f>
        <v>40000</v>
      </c>
      <c r="F707" s="14">
        <f>TRUNC(E707*D707,1)</f>
        <v>31200</v>
      </c>
      <c r="G707" s="13">
        <f>단가대비표!P31</f>
        <v>0</v>
      </c>
      <c r="H707" s="14">
        <f>TRUNC(G707*D707,1)</f>
        <v>0</v>
      </c>
      <c r="I707" s="13">
        <f>단가대비표!V31</f>
        <v>0</v>
      </c>
      <c r="J707" s="14">
        <f>TRUNC(I707*D707,1)</f>
        <v>0</v>
      </c>
      <c r="K707" s="13">
        <f t="shared" si="92"/>
        <v>40000</v>
      </c>
      <c r="L707" s="14">
        <f t="shared" si="92"/>
        <v>31200</v>
      </c>
      <c r="M707" s="8" t="s">
        <v>52</v>
      </c>
      <c r="N707" s="2" t="s">
        <v>1067</v>
      </c>
      <c r="O707" s="2" t="s">
        <v>1333</v>
      </c>
      <c r="P707" s="2" t="s">
        <v>65</v>
      </c>
      <c r="Q707" s="2" t="s">
        <v>65</v>
      </c>
      <c r="R707" s="2" t="s">
        <v>64</v>
      </c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2" t="s">
        <v>52</v>
      </c>
      <c r="AW707" s="2" t="s">
        <v>1973</v>
      </c>
      <c r="AX707" s="2" t="s">
        <v>52</v>
      </c>
      <c r="AY707" s="2" t="s">
        <v>52</v>
      </c>
    </row>
    <row r="708" spans="1:51" ht="30" customHeight="1" x14ac:dyDescent="0.3">
      <c r="A708" s="8" t="s">
        <v>915</v>
      </c>
      <c r="B708" s="8" t="s">
        <v>911</v>
      </c>
      <c r="C708" s="8" t="s">
        <v>912</v>
      </c>
      <c r="D708" s="9">
        <v>0.66</v>
      </c>
      <c r="E708" s="13">
        <f>단가대비표!O187</f>
        <v>0</v>
      </c>
      <c r="F708" s="14">
        <f>TRUNC(E708*D708,1)</f>
        <v>0</v>
      </c>
      <c r="G708" s="13">
        <f>단가대비표!P187</f>
        <v>141096</v>
      </c>
      <c r="H708" s="14">
        <f>TRUNC(G708*D708,1)</f>
        <v>93123.3</v>
      </c>
      <c r="I708" s="13">
        <f>단가대비표!V187</f>
        <v>0</v>
      </c>
      <c r="J708" s="14">
        <f>TRUNC(I708*D708,1)</f>
        <v>0</v>
      </c>
      <c r="K708" s="13">
        <f t="shared" si="92"/>
        <v>141096</v>
      </c>
      <c r="L708" s="14">
        <f t="shared" si="92"/>
        <v>93123.3</v>
      </c>
      <c r="M708" s="8" t="s">
        <v>52</v>
      </c>
      <c r="N708" s="2" t="s">
        <v>1067</v>
      </c>
      <c r="O708" s="2" t="s">
        <v>916</v>
      </c>
      <c r="P708" s="2" t="s">
        <v>65</v>
      </c>
      <c r="Q708" s="2" t="s">
        <v>65</v>
      </c>
      <c r="R708" s="2" t="s">
        <v>64</v>
      </c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2" t="s">
        <v>52</v>
      </c>
      <c r="AW708" s="2" t="s">
        <v>1974</v>
      </c>
      <c r="AX708" s="2" t="s">
        <v>52</v>
      </c>
      <c r="AY708" s="2" t="s">
        <v>52</v>
      </c>
    </row>
    <row r="709" spans="1:51" ht="30" customHeight="1" x14ac:dyDescent="0.3">
      <c r="A709" s="8" t="s">
        <v>904</v>
      </c>
      <c r="B709" s="8" t="s">
        <v>52</v>
      </c>
      <c r="C709" s="8" t="s">
        <v>52</v>
      </c>
      <c r="D709" s="9"/>
      <c r="E709" s="13"/>
      <c r="F709" s="14">
        <f>TRUNC(SUMIF(N706:N708, N705, F706:F708),0)</f>
        <v>269670</v>
      </c>
      <c r="G709" s="13"/>
      <c r="H709" s="14">
        <f>TRUNC(SUMIF(N706:N708, N705, H706:H708),0)</f>
        <v>93123</v>
      </c>
      <c r="I709" s="13"/>
      <c r="J709" s="14">
        <f>TRUNC(SUMIF(N706:N708, N705, J706:J708),0)</f>
        <v>0</v>
      </c>
      <c r="K709" s="13"/>
      <c r="L709" s="14">
        <f>F709+H709+J709</f>
        <v>362793</v>
      </c>
      <c r="M709" s="8" t="s">
        <v>52</v>
      </c>
      <c r="N709" s="2" t="s">
        <v>99</v>
      </c>
      <c r="O709" s="2" t="s">
        <v>99</v>
      </c>
      <c r="P709" s="2" t="s">
        <v>52</v>
      </c>
      <c r="Q709" s="2" t="s">
        <v>52</v>
      </c>
      <c r="R709" s="2" t="s">
        <v>52</v>
      </c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2" t="s">
        <v>52</v>
      </c>
      <c r="AW709" s="2" t="s">
        <v>52</v>
      </c>
      <c r="AX709" s="2" t="s">
        <v>52</v>
      </c>
      <c r="AY709" s="2" t="s">
        <v>52</v>
      </c>
    </row>
    <row r="710" spans="1:51" ht="30" customHeight="1" x14ac:dyDescent="0.3">
      <c r="A710" s="9"/>
      <c r="B710" s="9"/>
      <c r="C710" s="9"/>
      <c r="D710" s="9"/>
      <c r="E710" s="13"/>
      <c r="F710" s="14"/>
      <c r="G710" s="13"/>
      <c r="H710" s="14"/>
      <c r="I710" s="13"/>
      <c r="J710" s="14"/>
      <c r="K710" s="13"/>
      <c r="L710" s="14"/>
      <c r="M710" s="9"/>
    </row>
    <row r="711" spans="1:51" ht="30" customHeight="1" x14ac:dyDescent="0.3">
      <c r="A711" s="36" t="s">
        <v>1975</v>
      </c>
      <c r="B711" s="36"/>
      <c r="C711" s="36"/>
      <c r="D711" s="36"/>
      <c r="E711" s="37"/>
      <c r="F711" s="38"/>
      <c r="G711" s="37"/>
      <c r="H711" s="38"/>
      <c r="I711" s="37"/>
      <c r="J711" s="38"/>
      <c r="K711" s="37"/>
      <c r="L711" s="38"/>
      <c r="M711" s="36"/>
      <c r="N711" s="1" t="s">
        <v>1072</v>
      </c>
    </row>
    <row r="712" spans="1:51" ht="30" customHeight="1" x14ac:dyDescent="0.3">
      <c r="A712" s="8" t="s">
        <v>1976</v>
      </c>
      <c r="B712" s="8" t="s">
        <v>911</v>
      </c>
      <c r="C712" s="8" t="s">
        <v>912</v>
      </c>
      <c r="D712" s="9">
        <v>0.155</v>
      </c>
      <c r="E712" s="13">
        <f>단가대비표!O205</f>
        <v>0</v>
      </c>
      <c r="F712" s="14">
        <f>TRUNC(E712*D712,1)</f>
        <v>0</v>
      </c>
      <c r="G712" s="13">
        <f>단가대비표!P205</f>
        <v>230160</v>
      </c>
      <c r="H712" s="14">
        <f>TRUNC(G712*D712,1)</f>
        <v>35674.800000000003</v>
      </c>
      <c r="I712" s="13">
        <f>단가대비표!V205</f>
        <v>0</v>
      </c>
      <c r="J712" s="14">
        <f>TRUNC(I712*D712,1)</f>
        <v>0</v>
      </c>
      <c r="K712" s="13">
        <f t="shared" ref="K712:L714" si="93">TRUNC(E712+G712+I712,1)</f>
        <v>230160</v>
      </c>
      <c r="L712" s="14">
        <f t="shared" si="93"/>
        <v>35674.800000000003</v>
      </c>
      <c r="M712" s="8" t="s">
        <v>52</v>
      </c>
      <c r="N712" s="2" t="s">
        <v>1072</v>
      </c>
      <c r="O712" s="2" t="s">
        <v>1977</v>
      </c>
      <c r="P712" s="2" t="s">
        <v>65</v>
      </c>
      <c r="Q712" s="2" t="s">
        <v>65</v>
      </c>
      <c r="R712" s="2" t="s">
        <v>64</v>
      </c>
      <c r="S712" s="3"/>
      <c r="T712" s="3"/>
      <c r="U712" s="3"/>
      <c r="V712" s="3">
        <v>1</v>
      </c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2" t="s">
        <v>52</v>
      </c>
      <c r="AW712" s="2" t="s">
        <v>1978</v>
      </c>
      <c r="AX712" s="2" t="s">
        <v>52</v>
      </c>
      <c r="AY712" s="2" t="s">
        <v>52</v>
      </c>
    </row>
    <row r="713" spans="1:51" ht="30" customHeight="1" x14ac:dyDescent="0.3">
      <c r="A713" s="8" t="s">
        <v>915</v>
      </c>
      <c r="B713" s="8" t="s">
        <v>911</v>
      </c>
      <c r="C713" s="8" t="s">
        <v>912</v>
      </c>
      <c r="D713" s="9">
        <v>6.2E-2</v>
      </c>
      <c r="E713" s="13">
        <f>단가대비표!O187</f>
        <v>0</v>
      </c>
      <c r="F713" s="14">
        <f>TRUNC(E713*D713,1)</f>
        <v>0</v>
      </c>
      <c r="G713" s="13">
        <f>단가대비표!P187</f>
        <v>141096</v>
      </c>
      <c r="H713" s="14">
        <f>TRUNC(G713*D713,1)</f>
        <v>8747.9</v>
      </c>
      <c r="I713" s="13">
        <f>단가대비표!V187</f>
        <v>0</v>
      </c>
      <c r="J713" s="14">
        <f>TRUNC(I713*D713,1)</f>
        <v>0</v>
      </c>
      <c r="K713" s="13">
        <f t="shared" si="93"/>
        <v>141096</v>
      </c>
      <c r="L713" s="14">
        <f t="shared" si="93"/>
        <v>8747.9</v>
      </c>
      <c r="M713" s="8" t="s">
        <v>52</v>
      </c>
      <c r="N713" s="2" t="s">
        <v>1072</v>
      </c>
      <c r="O713" s="2" t="s">
        <v>916</v>
      </c>
      <c r="P713" s="2" t="s">
        <v>65</v>
      </c>
      <c r="Q713" s="2" t="s">
        <v>65</v>
      </c>
      <c r="R713" s="2" t="s">
        <v>64</v>
      </c>
      <c r="S713" s="3"/>
      <c r="T713" s="3"/>
      <c r="U713" s="3"/>
      <c r="V713" s="3">
        <v>1</v>
      </c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2" t="s">
        <v>52</v>
      </c>
      <c r="AW713" s="2" t="s">
        <v>1979</v>
      </c>
      <c r="AX713" s="2" t="s">
        <v>52</v>
      </c>
      <c r="AY713" s="2" t="s">
        <v>52</v>
      </c>
    </row>
    <row r="714" spans="1:51" ht="30" customHeight="1" x14ac:dyDescent="0.3">
      <c r="A714" s="8" t="s">
        <v>1026</v>
      </c>
      <c r="B714" s="8" t="s">
        <v>1032</v>
      </c>
      <c r="C714" s="8" t="s">
        <v>623</v>
      </c>
      <c r="D714" s="9">
        <v>1</v>
      </c>
      <c r="E714" s="13">
        <v>0</v>
      </c>
      <c r="F714" s="14">
        <f>TRUNC(E714*D714,1)</f>
        <v>0</v>
      </c>
      <c r="G714" s="13">
        <v>0</v>
      </c>
      <c r="H714" s="14">
        <f>TRUNC(G714*D714,1)</f>
        <v>0</v>
      </c>
      <c r="I714" s="13">
        <f>TRUNC(SUMIF(V712:V714, RIGHTB(O714, 1), H712:H714)*U714, 2)</f>
        <v>1332.68</v>
      </c>
      <c r="J714" s="14">
        <f>TRUNC(I714*D714,1)</f>
        <v>1332.6</v>
      </c>
      <c r="K714" s="13">
        <f t="shared" si="93"/>
        <v>1332.6</v>
      </c>
      <c r="L714" s="14">
        <f t="shared" si="93"/>
        <v>1332.6</v>
      </c>
      <c r="M714" s="8" t="s">
        <v>52</v>
      </c>
      <c r="N714" s="2" t="s">
        <v>1072</v>
      </c>
      <c r="O714" s="2" t="s">
        <v>806</v>
      </c>
      <c r="P714" s="2" t="s">
        <v>65</v>
      </c>
      <c r="Q714" s="2" t="s">
        <v>65</v>
      </c>
      <c r="R714" s="2" t="s">
        <v>65</v>
      </c>
      <c r="S714" s="3">
        <v>1</v>
      </c>
      <c r="T714" s="3">
        <v>2</v>
      </c>
      <c r="U714" s="3">
        <v>0.03</v>
      </c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2" t="s">
        <v>52</v>
      </c>
      <c r="AW714" s="2" t="s">
        <v>1980</v>
      </c>
      <c r="AX714" s="2" t="s">
        <v>52</v>
      </c>
      <c r="AY714" s="2" t="s">
        <v>52</v>
      </c>
    </row>
    <row r="715" spans="1:51" ht="30" customHeight="1" x14ac:dyDescent="0.3">
      <c r="A715" s="8" t="s">
        <v>904</v>
      </c>
      <c r="B715" s="8" t="s">
        <v>52</v>
      </c>
      <c r="C715" s="8" t="s">
        <v>52</v>
      </c>
      <c r="D715" s="9"/>
      <c r="E715" s="13"/>
      <c r="F715" s="14">
        <f>TRUNC(SUMIF(N712:N714, N711, F712:F714),0)</f>
        <v>0</v>
      </c>
      <c r="G715" s="13"/>
      <c r="H715" s="14">
        <f>TRUNC(SUMIF(N712:N714, N711, H712:H714),0)</f>
        <v>44422</v>
      </c>
      <c r="I715" s="13"/>
      <c r="J715" s="14">
        <f>TRUNC(SUMIF(N712:N714, N711, J712:J714),0)</f>
        <v>1332</v>
      </c>
      <c r="K715" s="13"/>
      <c r="L715" s="14">
        <f>F715+H715+J715</f>
        <v>45754</v>
      </c>
      <c r="M715" s="8" t="s">
        <v>52</v>
      </c>
      <c r="N715" s="2" t="s">
        <v>99</v>
      </c>
      <c r="O715" s="2" t="s">
        <v>99</v>
      </c>
      <c r="P715" s="2" t="s">
        <v>52</v>
      </c>
      <c r="Q715" s="2" t="s">
        <v>52</v>
      </c>
      <c r="R715" s="2" t="s">
        <v>52</v>
      </c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2" t="s">
        <v>52</v>
      </c>
      <c r="AW715" s="2" t="s">
        <v>52</v>
      </c>
      <c r="AX715" s="2" t="s">
        <v>52</v>
      </c>
      <c r="AY715" s="2" t="s">
        <v>52</v>
      </c>
    </row>
    <row r="716" spans="1:51" ht="30" customHeight="1" x14ac:dyDescent="0.3">
      <c r="A716" s="9"/>
      <c r="B716" s="9"/>
      <c r="C716" s="9"/>
      <c r="D716" s="9"/>
      <c r="E716" s="13"/>
      <c r="F716" s="14"/>
      <c r="G716" s="13"/>
      <c r="H716" s="14"/>
      <c r="I716" s="13"/>
      <c r="J716" s="14"/>
      <c r="K716" s="13"/>
      <c r="L716" s="14"/>
      <c r="M716" s="9"/>
    </row>
    <row r="717" spans="1:51" ht="30" customHeight="1" x14ac:dyDescent="0.3">
      <c r="A717" s="36" t="s">
        <v>1981</v>
      </c>
      <c r="B717" s="36"/>
      <c r="C717" s="36"/>
      <c r="D717" s="36"/>
      <c r="E717" s="37"/>
      <c r="F717" s="38"/>
      <c r="G717" s="37"/>
      <c r="H717" s="38"/>
      <c r="I717" s="37"/>
      <c r="J717" s="38"/>
      <c r="K717" s="37"/>
      <c r="L717" s="38"/>
      <c r="M717" s="36"/>
      <c r="N717" s="1" t="s">
        <v>1076</v>
      </c>
    </row>
    <row r="718" spans="1:51" ht="30" customHeight="1" x14ac:dyDescent="0.3">
      <c r="A718" s="8" t="s">
        <v>1982</v>
      </c>
      <c r="B718" s="8" t="s">
        <v>911</v>
      </c>
      <c r="C718" s="8" t="s">
        <v>912</v>
      </c>
      <c r="D718" s="9">
        <v>0.02</v>
      </c>
      <c r="E718" s="13">
        <f>단가대비표!O209</f>
        <v>0</v>
      </c>
      <c r="F718" s="14">
        <f>TRUNC(E718*D718,1)</f>
        <v>0</v>
      </c>
      <c r="G718" s="13">
        <f>단가대비표!P209</f>
        <v>169920</v>
      </c>
      <c r="H718" s="14">
        <f>TRUNC(G718*D718,1)</f>
        <v>3398.4</v>
      </c>
      <c r="I718" s="13">
        <f>단가대비표!V209</f>
        <v>0</v>
      </c>
      <c r="J718" s="14">
        <f>TRUNC(I718*D718,1)</f>
        <v>0</v>
      </c>
      <c r="K718" s="13">
        <f>TRUNC(E718+G718+I718,1)</f>
        <v>169920</v>
      </c>
      <c r="L718" s="14">
        <f>TRUNC(F718+H718+J718,1)</f>
        <v>3398.4</v>
      </c>
      <c r="M718" s="8" t="s">
        <v>52</v>
      </c>
      <c r="N718" s="2" t="s">
        <v>1076</v>
      </c>
      <c r="O718" s="2" t="s">
        <v>1983</v>
      </c>
      <c r="P718" s="2" t="s">
        <v>65</v>
      </c>
      <c r="Q718" s="2" t="s">
        <v>65</v>
      </c>
      <c r="R718" s="2" t="s">
        <v>64</v>
      </c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2" t="s">
        <v>52</v>
      </c>
      <c r="AW718" s="2" t="s">
        <v>1984</v>
      </c>
      <c r="AX718" s="2" t="s">
        <v>52</v>
      </c>
      <c r="AY718" s="2" t="s">
        <v>52</v>
      </c>
    </row>
    <row r="719" spans="1:51" ht="30" customHeight="1" x14ac:dyDescent="0.3">
      <c r="A719" s="8" t="s">
        <v>904</v>
      </c>
      <c r="B719" s="8" t="s">
        <v>52</v>
      </c>
      <c r="C719" s="8" t="s">
        <v>52</v>
      </c>
      <c r="D719" s="9"/>
      <c r="E719" s="13"/>
      <c r="F719" s="14">
        <f>TRUNC(SUMIF(N718:N718, N717, F718:F718),0)</f>
        <v>0</v>
      </c>
      <c r="G719" s="13"/>
      <c r="H719" s="14">
        <f>TRUNC(SUMIF(N718:N718, N717, H718:H718),0)</f>
        <v>3398</v>
      </c>
      <c r="I719" s="13"/>
      <c r="J719" s="14">
        <f>TRUNC(SUMIF(N718:N718, N717, J718:J718),0)</f>
        <v>0</v>
      </c>
      <c r="K719" s="13"/>
      <c r="L719" s="14">
        <f>F719+H719+J719</f>
        <v>3398</v>
      </c>
      <c r="M719" s="8" t="s">
        <v>52</v>
      </c>
      <c r="N719" s="2" t="s">
        <v>99</v>
      </c>
      <c r="O719" s="2" t="s">
        <v>99</v>
      </c>
      <c r="P719" s="2" t="s">
        <v>52</v>
      </c>
      <c r="Q719" s="2" t="s">
        <v>52</v>
      </c>
      <c r="R719" s="2" t="s">
        <v>52</v>
      </c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2" t="s">
        <v>52</v>
      </c>
      <c r="AW719" s="2" t="s">
        <v>52</v>
      </c>
      <c r="AX719" s="2" t="s">
        <v>52</v>
      </c>
      <c r="AY719" s="2" t="s">
        <v>52</v>
      </c>
    </row>
    <row r="720" spans="1:51" ht="30" customHeight="1" x14ac:dyDescent="0.3">
      <c r="A720" s="9"/>
      <c r="B720" s="9"/>
      <c r="C720" s="9"/>
      <c r="D720" s="9"/>
      <c r="E720" s="13"/>
      <c r="F720" s="14"/>
      <c r="G720" s="13"/>
      <c r="H720" s="14"/>
      <c r="I720" s="13"/>
      <c r="J720" s="14"/>
      <c r="K720" s="13"/>
      <c r="L720" s="14"/>
      <c r="M720" s="9"/>
    </row>
    <row r="721" spans="1:51" ht="30" customHeight="1" x14ac:dyDescent="0.3">
      <c r="A721" s="36" t="s">
        <v>1985</v>
      </c>
      <c r="B721" s="36"/>
      <c r="C721" s="36"/>
      <c r="D721" s="36"/>
      <c r="E721" s="37"/>
      <c r="F721" s="38"/>
      <c r="G721" s="37"/>
      <c r="H721" s="38"/>
      <c r="I721" s="37"/>
      <c r="J721" s="38"/>
      <c r="K721" s="37"/>
      <c r="L721" s="38"/>
      <c r="M721" s="36"/>
      <c r="N721" s="1" t="s">
        <v>1087</v>
      </c>
    </row>
    <row r="722" spans="1:51" ht="30" customHeight="1" x14ac:dyDescent="0.3">
      <c r="A722" s="8" t="s">
        <v>1449</v>
      </c>
      <c r="B722" s="8" t="s">
        <v>911</v>
      </c>
      <c r="C722" s="8" t="s">
        <v>912</v>
      </c>
      <c r="D722" s="9">
        <v>3.5000000000000003E-2</v>
      </c>
      <c r="E722" s="13">
        <f>단가대비표!O204</f>
        <v>0</v>
      </c>
      <c r="F722" s="14">
        <f>TRUNC(E722*D722,1)</f>
        <v>0</v>
      </c>
      <c r="G722" s="13">
        <f>단가대비표!P204</f>
        <v>228423</v>
      </c>
      <c r="H722" s="14">
        <f>TRUNC(G722*D722,1)</f>
        <v>7994.8</v>
      </c>
      <c r="I722" s="13">
        <f>단가대비표!V204</f>
        <v>0</v>
      </c>
      <c r="J722" s="14">
        <f>TRUNC(I722*D722,1)</f>
        <v>0</v>
      </c>
      <c r="K722" s="13">
        <f t="shared" ref="K722:L724" si="94">TRUNC(E722+G722+I722,1)</f>
        <v>228423</v>
      </c>
      <c r="L722" s="14">
        <f t="shared" si="94"/>
        <v>7994.8</v>
      </c>
      <c r="M722" s="8" t="s">
        <v>52</v>
      </c>
      <c r="N722" s="2" t="s">
        <v>1087</v>
      </c>
      <c r="O722" s="2" t="s">
        <v>1450</v>
      </c>
      <c r="P722" s="2" t="s">
        <v>65</v>
      </c>
      <c r="Q722" s="2" t="s">
        <v>65</v>
      </c>
      <c r="R722" s="2" t="s">
        <v>64</v>
      </c>
      <c r="S722" s="3"/>
      <c r="T722" s="3"/>
      <c r="U722" s="3"/>
      <c r="V722" s="3">
        <v>1</v>
      </c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2" t="s">
        <v>52</v>
      </c>
      <c r="AW722" s="2" t="s">
        <v>1986</v>
      </c>
      <c r="AX722" s="2" t="s">
        <v>52</v>
      </c>
      <c r="AY722" s="2" t="s">
        <v>52</v>
      </c>
    </row>
    <row r="723" spans="1:51" ht="30" customHeight="1" x14ac:dyDescent="0.3">
      <c r="A723" s="8" t="s">
        <v>915</v>
      </c>
      <c r="B723" s="8" t="s">
        <v>911</v>
      </c>
      <c r="C723" s="8" t="s">
        <v>912</v>
      </c>
      <c r="D723" s="9">
        <v>1.2E-2</v>
      </c>
      <c r="E723" s="13">
        <f>단가대비표!O187</f>
        <v>0</v>
      </c>
      <c r="F723" s="14">
        <f>TRUNC(E723*D723,1)</f>
        <v>0</v>
      </c>
      <c r="G723" s="13">
        <f>단가대비표!P187</f>
        <v>141096</v>
      </c>
      <c r="H723" s="14">
        <f>TRUNC(G723*D723,1)</f>
        <v>1693.1</v>
      </c>
      <c r="I723" s="13">
        <f>단가대비표!V187</f>
        <v>0</v>
      </c>
      <c r="J723" s="14">
        <f>TRUNC(I723*D723,1)</f>
        <v>0</v>
      </c>
      <c r="K723" s="13">
        <f t="shared" si="94"/>
        <v>141096</v>
      </c>
      <c r="L723" s="14">
        <f t="shared" si="94"/>
        <v>1693.1</v>
      </c>
      <c r="M723" s="8" t="s">
        <v>52</v>
      </c>
      <c r="N723" s="2" t="s">
        <v>1087</v>
      </c>
      <c r="O723" s="2" t="s">
        <v>916</v>
      </c>
      <c r="P723" s="2" t="s">
        <v>65</v>
      </c>
      <c r="Q723" s="2" t="s">
        <v>65</v>
      </c>
      <c r="R723" s="2" t="s">
        <v>64</v>
      </c>
      <c r="S723" s="3"/>
      <c r="T723" s="3"/>
      <c r="U723" s="3"/>
      <c r="V723" s="3">
        <v>1</v>
      </c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2" t="s">
        <v>52</v>
      </c>
      <c r="AW723" s="2" t="s">
        <v>1987</v>
      </c>
      <c r="AX723" s="2" t="s">
        <v>52</v>
      </c>
      <c r="AY723" s="2" t="s">
        <v>52</v>
      </c>
    </row>
    <row r="724" spans="1:51" ht="30" customHeight="1" x14ac:dyDescent="0.3">
      <c r="A724" s="8" t="s">
        <v>1026</v>
      </c>
      <c r="B724" s="8" t="s">
        <v>979</v>
      </c>
      <c r="C724" s="8" t="s">
        <v>623</v>
      </c>
      <c r="D724" s="9">
        <v>1</v>
      </c>
      <c r="E724" s="13">
        <v>0</v>
      </c>
      <c r="F724" s="14">
        <f>TRUNC(E724*D724,1)</f>
        <v>0</v>
      </c>
      <c r="G724" s="13">
        <v>0</v>
      </c>
      <c r="H724" s="14">
        <f>TRUNC(G724*D724,1)</f>
        <v>0</v>
      </c>
      <c r="I724" s="13">
        <f>TRUNC(SUMIF(V722:V724, RIGHTB(O724, 1), H722:H724)*U724, 2)</f>
        <v>193.75</v>
      </c>
      <c r="J724" s="14">
        <f>TRUNC(I724*D724,1)</f>
        <v>193.7</v>
      </c>
      <c r="K724" s="13">
        <f t="shared" si="94"/>
        <v>193.7</v>
      </c>
      <c r="L724" s="14">
        <f t="shared" si="94"/>
        <v>193.7</v>
      </c>
      <c r="M724" s="8" t="s">
        <v>52</v>
      </c>
      <c r="N724" s="2" t="s">
        <v>1087</v>
      </c>
      <c r="O724" s="2" t="s">
        <v>806</v>
      </c>
      <c r="P724" s="2" t="s">
        <v>65</v>
      </c>
      <c r="Q724" s="2" t="s">
        <v>65</v>
      </c>
      <c r="R724" s="2" t="s">
        <v>65</v>
      </c>
      <c r="S724" s="3">
        <v>1</v>
      </c>
      <c r="T724" s="3">
        <v>2</v>
      </c>
      <c r="U724" s="3">
        <v>0.02</v>
      </c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2" t="s">
        <v>52</v>
      </c>
      <c r="AW724" s="2" t="s">
        <v>1988</v>
      </c>
      <c r="AX724" s="2" t="s">
        <v>52</v>
      </c>
      <c r="AY724" s="2" t="s">
        <v>52</v>
      </c>
    </row>
    <row r="725" spans="1:51" ht="30" customHeight="1" x14ac:dyDescent="0.3">
      <c r="A725" s="8" t="s">
        <v>904</v>
      </c>
      <c r="B725" s="8" t="s">
        <v>52</v>
      </c>
      <c r="C725" s="8" t="s">
        <v>52</v>
      </c>
      <c r="D725" s="9"/>
      <c r="E725" s="13"/>
      <c r="F725" s="14">
        <f>TRUNC(SUMIF(N722:N724, N721, F722:F724),0)</f>
        <v>0</v>
      </c>
      <c r="G725" s="13"/>
      <c r="H725" s="14">
        <f>TRUNC(SUMIF(N722:N724, N721, H722:H724),0)</f>
        <v>9687</v>
      </c>
      <c r="I725" s="13"/>
      <c r="J725" s="14">
        <f>TRUNC(SUMIF(N722:N724, N721, J722:J724),0)</f>
        <v>193</v>
      </c>
      <c r="K725" s="13"/>
      <c r="L725" s="14">
        <f>F725+H725+J725</f>
        <v>9880</v>
      </c>
      <c r="M725" s="8" t="s">
        <v>52</v>
      </c>
      <c r="N725" s="2" t="s">
        <v>99</v>
      </c>
      <c r="O725" s="2" t="s">
        <v>99</v>
      </c>
      <c r="P725" s="2" t="s">
        <v>52</v>
      </c>
      <c r="Q725" s="2" t="s">
        <v>52</v>
      </c>
      <c r="R725" s="2" t="s">
        <v>52</v>
      </c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2" t="s">
        <v>52</v>
      </c>
      <c r="AW725" s="2" t="s">
        <v>52</v>
      </c>
      <c r="AX725" s="2" t="s">
        <v>52</v>
      </c>
      <c r="AY725" s="2" t="s">
        <v>52</v>
      </c>
    </row>
    <row r="726" spans="1:51" ht="30" customHeight="1" x14ac:dyDescent="0.3">
      <c r="A726" s="9"/>
      <c r="B726" s="9"/>
      <c r="C726" s="9"/>
      <c r="D726" s="9"/>
      <c r="E726" s="13"/>
      <c r="F726" s="14"/>
      <c r="G726" s="13"/>
      <c r="H726" s="14"/>
      <c r="I726" s="13"/>
      <c r="J726" s="14"/>
      <c r="K726" s="13"/>
      <c r="L726" s="14"/>
      <c r="M726" s="9"/>
    </row>
    <row r="727" spans="1:51" ht="30" customHeight="1" x14ac:dyDescent="0.3">
      <c r="A727" s="36" t="s">
        <v>1989</v>
      </c>
      <c r="B727" s="36"/>
      <c r="C727" s="36"/>
      <c r="D727" s="36"/>
      <c r="E727" s="37"/>
      <c r="F727" s="38"/>
      <c r="G727" s="37"/>
      <c r="H727" s="38"/>
      <c r="I727" s="37"/>
      <c r="J727" s="38"/>
      <c r="K727" s="37"/>
      <c r="L727" s="38"/>
      <c r="M727" s="36"/>
      <c r="N727" s="1" t="s">
        <v>1091</v>
      </c>
    </row>
    <row r="728" spans="1:51" ht="30" customHeight="1" x14ac:dyDescent="0.3">
      <c r="A728" s="8" t="s">
        <v>986</v>
      </c>
      <c r="B728" s="8" t="s">
        <v>987</v>
      </c>
      <c r="C728" s="8" t="s">
        <v>172</v>
      </c>
      <c r="D728" s="9">
        <v>680</v>
      </c>
      <c r="E728" s="13">
        <f>단가대비표!O117</f>
        <v>92.04</v>
      </c>
      <c r="F728" s="14">
        <f>TRUNC(E728*D728,1)</f>
        <v>62587.199999999997</v>
      </c>
      <c r="G728" s="13">
        <f>단가대비표!P117</f>
        <v>0</v>
      </c>
      <c r="H728" s="14">
        <f>TRUNC(G728*D728,1)</f>
        <v>0</v>
      </c>
      <c r="I728" s="13">
        <f>단가대비표!V117</f>
        <v>0</v>
      </c>
      <c r="J728" s="14">
        <f>TRUNC(I728*D728,1)</f>
        <v>0</v>
      </c>
      <c r="K728" s="13">
        <f t="shared" ref="K728:L730" si="95">TRUNC(E728+G728+I728,1)</f>
        <v>92</v>
      </c>
      <c r="L728" s="14">
        <f t="shared" si="95"/>
        <v>62587.199999999997</v>
      </c>
      <c r="M728" s="8" t="s">
        <v>52</v>
      </c>
      <c r="N728" s="2" t="s">
        <v>1091</v>
      </c>
      <c r="O728" s="2" t="s">
        <v>988</v>
      </c>
      <c r="P728" s="2" t="s">
        <v>65</v>
      </c>
      <c r="Q728" s="2" t="s">
        <v>65</v>
      </c>
      <c r="R728" s="2" t="s">
        <v>64</v>
      </c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2" t="s">
        <v>52</v>
      </c>
      <c r="AW728" s="2" t="s">
        <v>1990</v>
      </c>
      <c r="AX728" s="2" t="s">
        <v>52</v>
      </c>
      <c r="AY728" s="2" t="s">
        <v>52</v>
      </c>
    </row>
    <row r="729" spans="1:51" ht="30" customHeight="1" x14ac:dyDescent="0.3">
      <c r="A729" s="8" t="s">
        <v>1332</v>
      </c>
      <c r="B729" s="8" t="s">
        <v>950</v>
      </c>
      <c r="C729" s="8" t="s">
        <v>104</v>
      </c>
      <c r="D729" s="9">
        <v>0.98</v>
      </c>
      <c r="E729" s="13">
        <f>단가대비표!O31</f>
        <v>40000</v>
      </c>
      <c r="F729" s="14">
        <f>TRUNC(E729*D729,1)</f>
        <v>39200</v>
      </c>
      <c r="G729" s="13">
        <f>단가대비표!P31</f>
        <v>0</v>
      </c>
      <c r="H729" s="14">
        <f>TRUNC(G729*D729,1)</f>
        <v>0</v>
      </c>
      <c r="I729" s="13">
        <f>단가대비표!V31</f>
        <v>0</v>
      </c>
      <c r="J729" s="14">
        <f>TRUNC(I729*D729,1)</f>
        <v>0</v>
      </c>
      <c r="K729" s="13">
        <f t="shared" si="95"/>
        <v>40000</v>
      </c>
      <c r="L729" s="14">
        <f t="shared" si="95"/>
        <v>39200</v>
      </c>
      <c r="M729" s="8" t="s">
        <v>52</v>
      </c>
      <c r="N729" s="2" t="s">
        <v>1091</v>
      </c>
      <c r="O729" s="2" t="s">
        <v>1333</v>
      </c>
      <c r="P729" s="2" t="s">
        <v>65</v>
      </c>
      <c r="Q729" s="2" t="s">
        <v>65</v>
      </c>
      <c r="R729" s="2" t="s">
        <v>64</v>
      </c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2" t="s">
        <v>52</v>
      </c>
      <c r="AW729" s="2" t="s">
        <v>1991</v>
      </c>
      <c r="AX729" s="2" t="s">
        <v>52</v>
      </c>
      <c r="AY729" s="2" t="s">
        <v>52</v>
      </c>
    </row>
    <row r="730" spans="1:51" ht="30" customHeight="1" x14ac:dyDescent="0.3">
      <c r="A730" s="8" t="s">
        <v>915</v>
      </c>
      <c r="B730" s="8" t="s">
        <v>911</v>
      </c>
      <c r="C730" s="8" t="s">
        <v>912</v>
      </c>
      <c r="D730" s="9">
        <v>0.66</v>
      </c>
      <c r="E730" s="13">
        <f>단가대비표!O187</f>
        <v>0</v>
      </c>
      <c r="F730" s="14">
        <f>TRUNC(E730*D730,1)</f>
        <v>0</v>
      </c>
      <c r="G730" s="13">
        <f>단가대비표!P187</f>
        <v>141096</v>
      </c>
      <c r="H730" s="14">
        <f>TRUNC(G730*D730,1)</f>
        <v>93123.3</v>
      </c>
      <c r="I730" s="13">
        <f>단가대비표!V187</f>
        <v>0</v>
      </c>
      <c r="J730" s="14">
        <f>TRUNC(I730*D730,1)</f>
        <v>0</v>
      </c>
      <c r="K730" s="13">
        <f t="shared" si="95"/>
        <v>141096</v>
      </c>
      <c r="L730" s="14">
        <f t="shared" si="95"/>
        <v>93123.3</v>
      </c>
      <c r="M730" s="8" t="s">
        <v>52</v>
      </c>
      <c r="N730" s="2" t="s">
        <v>1091</v>
      </c>
      <c r="O730" s="2" t="s">
        <v>916</v>
      </c>
      <c r="P730" s="2" t="s">
        <v>65</v>
      </c>
      <c r="Q730" s="2" t="s">
        <v>65</v>
      </c>
      <c r="R730" s="2" t="s">
        <v>64</v>
      </c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2" t="s">
        <v>52</v>
      </c>
      <c r="AW730" s="2" t="s">
        <v>1992</v>
      </c>
      <c r="AX730" s="2" t="s">
        <v>52</v>
      </c>
      <c r="AY730" s="2" t="s">
        <v>52</v>
      </c>
    </row>
    <row r="731" spans="1:51" ht="30" customHeight="1" x14ac:dyDescent="0.3">
      <c r="A731" s="8" t="s">
        <v>904</v>
      </c>
      <c r="B731" s="8" t="s">
        <v>52</v>
      </c>
      <c r="C731" s="8" t="s">
        <v>52</v>
      </c>
      <c r="D731" s="9"/>
      <c r="E731" s="13"/>
      <c r="F731" s="14">
        <f>TRUNC(SUMIF(N728:N730, N727, F728:F730),0)</f>
        <v>101787</v>
      </c>
      <c r="G731" s="13"/>
      <c r="H731" s="14">
        <f>TRUNC(SUMIF(N728:N730, N727, H728:H730),0)</f>
        <v>93123</v>
      </c>
      <c r="I731" s="13"/>
      <c r="J731" s="14">
        <f>TRUNC(SUMIF(N728:N730, N727, J728:J730),0)</f>
        <v>0</v>
      </c>
      <c r="K731" s="13"/>
      <c r="L731" s="14">
        <f>F731+H731+J731</f>
        <v>194910</v>
      </c>
      <c r="M731" s="8" t="s">
        <v>52</v>
      </c>
      <c r="N731" s="2" t="s">
        <v>99</v>
      </c>
      <c r="O731" s="2" t="s">
        <v>99</v>
      </c>
      <c r="P731" s="2" t="s">
        <v>52</v>
      </c>
      <c r="Q731" s="2" t="s">
        <v>52</v>
      </c>
      <c r="R731" s="2" t="s">
        <v>52</v>
      </c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2" t="s">
        <v>52</v>
      </c>
      <c r="AW731" s="2" t="s">
        <v>52</v>
      </c>
      <c r="AX731" s="2" t="s">
        <v>52</v>
      </c>
      <c r="AY731" s="2" t="s">
        <v>52</v>
      </c>
    </row>
    <row r="732" spans="1:51" ht="30" customHeight="1" x14ac:dyDescent="0.3">
      <c r="A732" s="9"/>
      <c r="B732" s="9"/>
      <c r="C732" s="9"/>
      <c r="D732" s="9"/>
      <c r="E732" s="13"/>
      <c r="F732" s="14"/>
      <c r="G732" s="13"/>
      <c r="H732" s="14"/>
      <c r="I732" s="13"/>
      <c r="J732" s="14"/>
      <c r="K732" s="13"/>
      <c r="L732" s="14"/>
      <c r="M732" s="9"/>
    </row>
    <row r="733" spans="1:51" ht="30" customHeight="1" x14ac:dyDescent="0.3">
      <c r="A733" s="36" t="s">
        <v>1993</v>
      </c>
      <c r="B733" s="36"/>
      <c r="C733" s="36"/>
      <c r="D733" s="36"/>
      <c r="E733" s="37"/>
      <c r="F733" s="38"/>
      <c r="G733" s="37"/>
      <c r="H733" s="38"/>
      <c r="I733" s="37"/>
      <c r="J733" s="38"/>
      <c r="K733" s="37"/>
      <c r="L733" s="38"/>
      <c r="M733" s="36"/>
      <c r="N733" s="1" t="s">
        <v>1097</v>
      </c>
    </row>
    <row r="734" spans="1:51" ht="30" customHeight="1" x14ac:dyDescent="0.3">
      <c r="A734" s="8" t="s">
        <v>1976</v>
      </c>
      <c r="B734" s="8" t="s">
        <v>911</v>
      </c>
      <c r="C734" s="8" t="s">
        <v>912</v>
      </c>
      <c r="D734" s="9">
        <v>0.122</v>
      </c>
      <c r="E734" s="13">
        <f>단가대비표!O205</f>
        <v>0</v>
      </c>
      <c r="F734" s="14">
        <f>TRUNC(E734*D734,1)</f>
        <v>0</v>
      </c>
      <c r="G734" s="13">
        <f>단가대비표!P205</f>
        <v>230160</v>
      </c>
      <c r="H734" s="14">
        <f>TRUNC(G734*D734,1)</f>
        <v>28079.5</v>
      </c>
      <c r="I734" s="13">
        <f>단가대비표!V205</f>
        <v>0</v>
      </c>
      <c r="J734" s="14">
        <f>TRUNC(I734*D734,1)</f>
        <v>0</v>
      </c>
      <c r="K734" s="13">
        <f t="shared" ref="K734:L736" si="96">TRUNC(E734+G734+I734,1)</f>
        <v>230160</v>
      </c>
      <c r="L734" s="14">
        <f t="shared" si="96"/>
        <v>28079.5</v>
      </c>
      <c r="M734" s="8" t="s">
        <v>52</v>
      </c>
      <c r="N734" s="2" t="s">
        <v>1097</v>
      </c>
      <c r="O734" s="2" t="s">
        <v>1977</v>
      </c>
      <c r="P734" s="2" t="s">
        <v>65</v>
      </c>
      <c r="Q734" s="2" t="s">
        <v>65</v>
      </c>
      <c r="R734" s="2" t="s">
        <v>64</v>
      </c>
      <c r="S734" s="3"/>
      <c r="T734" s="3"/>
      <c r="U734" s="3"/>
      <c r="V734" s="3">
        <v>1</v>
      </c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2" t="s">
        <v>52</v>
      </c>
      <c r="AW734" s="2" t="s">
        <v>1994</v>
      </c>
      <c r="AX734" s="2" t="s">
        <v>52</v>
      </c>
      <c r="AY734" s="2" t="s">
        <v>52</v>
      </c>
    </row>
    <row r="735" spans="1:51" ht="30" customHeight="1" x14ac:dyDescent="0.3">
      <c r="A735" s="8" t="s">
        <v>915</v>
      </c>
      <c r="B735" s="8" t="s">
        <v>911</v>
      </c>
      <c r="C735" s="8" t="s">
        <v>912</v>
      </c>
      <c r="D735" s="9">
        <v>3.2000000000000001E-2</v>
      </c>
      <c r="E735" s="13">
        <f>단가대비표!O187</f>
        <v>0</v>
      </c>
      <c r="F735" s="14">
        <f>TRUNC(E735*D735,1)</f>
        <v>0</v>
      </c>
      <c r="G735" s="13">
        <f>단가대비표!P187</f>
        <v>141096</v>
      </c>
      <c r="H735" s="14">
        <f>TRUNC(G735*D735,1)</f>
        <v>4515</v>
      </c>
      <c r="I735" s="13">
        <f>단가대비표!V187</f>
        <v>0</v>
      </c>
      <c r="J735" s="14">
        <f>TRUNC(I735*D735,1)</f>
        <v>0</v>
      </c>
      <c r="K735" s="13">
        <f t="shared" si="96"/>
        <v>141096</v>
      </c>
      <c r="L735" s="14">
        <f t="shared" si="96"/>
        <v>4515</v>
      </c>
      <c r="M735" s="8" t="s">
        <v>52</v>
      </c>
      <c r="N735" s="2" t="s">
        <v>1097</v>
      </c>
      <c r="O735" s="2" t="s">
        <v>916</v>
      </c>
      <c r="P735" s="2" t="s">
        <v>65</v>
      </c>
      <c r="Q735" s="2" t="s">
        <v>65</v>
      </c>
      <c r="R735" s="2" t="s">
        <v>64</v>
      </c>
      <c r="S735" s="3"/>
      <c r="T735" s="3"/>
      <c r="U735" s="3"/>
      <c r="V735" s="3">
        <v>1</v>
      </c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2" t="s">
        <v>52</v>
      </c>
      <c r="AW735" s="2" t="s">
        <v>1995</v>
      </c>
      <c r="AX735" s="2" t="s">
        <v>52</v>
      </c>
      <c r="AY735" s="2" t="s">
        <v>52</v>
      </c>
    </row>
    <row r="736" spans="1:51" ht="30" customHeight="1" x14ac:dyDescent="0.3">
      <c r="A736" s="8" t="s">
        <v>1026</v>
      </c>
      <c r="B736" s="8" t="s">
        <v>1032</v>
      </c>
      <c r="C736" s="8" t="s">
        <v>623</v>
      </c>
      <c r="D736" s="9">
        <v>1</v>
      </c>
      <c r="E736" s="13">
        <v>0</v>
      </c>
      <c r="F736" s="14">
        <f>TRUNC(E736*D736,1)</f>
        <v>0</v>
      </c>
      <c r="G736" s="13">
        <v>0</v>
      </c>
      <c r="H736" s="14">
        <f>TRUNC(G736*D736,1)</f>
        <v>0</v>
      </c>
      <c r="I736" s="13">
        <f>TRUNC(SUMIF(V734:V736, RIGHTB(O736, 1), H734:H736)*U736, 2)</f>
        <v>977.83</v>
      </c>
      <c r="J736" s="14">
        <f>TRUNC(I736*D736,1)</f>
        <v>977.8</v>
      </c>
      <c r="K736" s="13">
        <f t="shared" si="96"/>
        <v>977.8</v>
      </c>
      <c r="L736" s="14">
        <f t="shared" si="96"/>
        <v>977.8</v>
      </c>
      <c r="M736" s="8" t="s">
        <v>52</v>
      </c>
      <c r="N736" s="2" t="s">
        <v>1097</v>
      </c>
      <c r="O736" s="2" t="s">
        <v>806</v>
      </c>
      <c r="P736" s="2" t="s">
        <v>65</v>
      </c>
      <c r="Q736" s="2" t="s">
        <v>65</v>
      </c>
      <c r="R736" s="2" t="s">
        <v>65</v>
      </c>
      <c r="S736" s="3">
        <v>1</v>
      </c>
      <c r="T736" s="3">
        <v>2</v>
      </c>
      <c r="U736" s="3">
        <v>0.03</v>
      </c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2" t="s">
        <v>52</v>
      </c>
      <c r="AW736" s="2" t="s">
        <v>1996</v>
      </c>
      <c r="AX736" s="2" t="s">
        <v>52</v>
      </c>
      <c r="AY736" s="2" t="s">
        <v>52</v>
      </c>
    </row>
    <row r="737" spans="1:51" ht="30" customHeight="1" x14ac:dyDescent="0.3">
      <c r="A737" s="8" t="s">
        <v>904</v>
      </c>
      <c r="B737" s="8" t="s">
        <v>52</v>
      </c>
      <c r="C737" s="8" t="s">
        <v>52</v>
      </c>
      <c r="D737" s="9"/>
      <c r="E737" s="13"/>
      <c r="F737" s="14">
        <f>TRUNC(SUMIF(N734:N736, N733, F734:F736),0)</f>
        <v>0</v>
      </c>
      <c r="G737" s="13"/>
      <c r="H737" s="14">
        <f>TRUNC(SUMIF(N734:N736, N733, H734:H736),0)</f>
        <v>32594</v>
      </c>
      <c r="I737" s="13"/>
      <c r="J737" s="14">
        <f>TRUNC(SUMIF(N734:N736, N733, J734:J736),0)</f>
        <v>977</v>
      </c>
      <c r="K737" s="13"/>
      <c r="L737" s="14">
        <f>F737+H737+J737</f>
        <v>33571</v>
      </c>
      <c r="M737" s="8" t="s">
        <v>52</v>
      </c>
      <c r="N737" s="2" t="s">
        <v>99</v>
      </c>
      <c r="O737" s="2" t="s">
        <v>99</v>
      </c>
      <c r="P737" s="2" t="s">
        <v>52</v>
      </c>
      <c r="Q737" s="2" t="s">
        <v>52</v>
      </c>
      <c r="R737" s="2" t="s">
        <v>52</v>
      </c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2" t="s">
        <v>52</v>
      </c>
      <c r="AW737" s="2" t="s">
        <v>52</v>
      </c>
      <c r="AX737" s="2" t="s">
        <v>52</v>
      </c>
      <c r="AY737" s="2" t="s">
        <v>52</v>
      </c>
    </row>
    <row r="738" spans="1:51" ht="30" customHeight="1" x14ac:dyDescent="0.3">
      <c r="A738" s="9"/>
      <c r="B738" s="9"/>
      <c r="C738" s="9"/>
      <c r="D738" s="9"/>
      <c r="E738" s="13"/>
      <c r="F738" s="14"/>
      <c r="G738" s="13"/>
      <c r="H738" s="14"/>
      <c r="I738" s="13"/>
      <c r="J738" s="14"/>
      <c r="K738" s="13"/>
      <c r="L738" s="14"/>
      <c r="M738" s="9"/>
    </row>
    <row r="739" spans="1:51" ht="30" customHeight="1" x14ac:dyDescent="0.3">
      <c r="A739" s="36" t="s">
        <v>1997</v>
      </c>
      <c r="B739" s="36"/>
      <c r="C739" s="36"/>
      <c r="D739" s="36"/>
      <c r="E739" s="37"/>
      <c r="F739" s="38"/>
      <c r="G739" s="37"/>
      <c r="H739" s="38"/>
      <c r="I739" s="37"/>
      <c r="J739" s="38"/>
      <c r="K739" s="37"/>
      <c r="L739" s="38"/>
      <c r="M739" s="36"/>
      <c r="N739" s="1" t="s">
        <v>1102</v>
      </c>
    </row>
    <row r="740" spans="1:51" ht="30" customHeight="1" x14ac:dyDescent="0.3">
      <c r="A740" s="8" t="s">
        <v>1982</v>
      </c>
      <c r="B740" s="8" t="s">
        <v>911</v>
      </c>
      <c r="C740" s="8" t="s">
        <v>912</v>
      </c>
      <c r="D740" s="9">
        <v>1.6E-2</v>
      </c>
      <c r="E740" s="13">
        <f>단가대비표!O209</f>
        <v>0</v>
      </c>
      <c r="F740" s="14">
        <f>TRUNC(E740*D740,1)</f>
        <v>0</v>
      </c>
      <c r="G740" s="13">
        <f>단가대비표!P209</f>
        <v>169920</v>
      </c>
      <c r="H740" s="14">
        <f>TRUNC(G740*D740,1)</f>
        <v>2718.7</v>
      </c>
      <c r="I740" s="13">
        <f>단가대비표!V209</f>
        <v>0</v>
      </c>
      <c r="J740" s="14">
        <f>TRUNC(I740*D740,1)</f>
        <v>0</v>
      </c>
      <c r="K740" s="13">
        <f>TRUNC(E740+G740+I740,1)</f>
        <v>169920</v>
      </c>
      <c r="L740" s="14">
        <f>TRUNC(F740+H740+J740,1)</f>
        <v>2718.7</v>
      </c>
      <c r="M740" s="8" t="s">
        <v>52</v>
      </c>
      <c r="N740" s="2" t="s">
        <v>1102</v>
      </c>
      <c r="O740" s="2" t="s">
        <v>1983</v>
      </c>
      <c r="P740" s="2" t="s">
        <v>65</v>
      </c>
      <c r="Q740" s="2" t="s">
        <v>65</v>
      </c>
      <c r="R740" s="2" t="s">
        <v>64</v>
      </c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2" t="s">
        <v>52</v>
      </c>
      <c r="AW740" s="2" t="s">
        <v>1998</v>
      </c>
      <c r="AX740" s="2" t="s">
        <v>52</v>
      </c>
      <c r="AY740" s="2" t="s">
        <v>52</v>
      </c>
    </row>
    <row r="741" spans="1:51" ht="30" customHeight="1" x14ac:dyDescent="0.3">
      <c r="A741" s="8" t="s">
        <v>904</v>
      </c>
      <c r="B741" s="8" t="s">
        <v>52</v>
      </c>
      <c r="C741" s="8" t="s">
        <v>52</v>
      </c>
      <c r="D741" s="9"/>
      <c r="E741" s="13"/>
      <c r="F741" s="14">
        <f>TRUNC(SUMIF(N740:N740, N739, F740:F740),0)</f>
        <v>0</v>
      </c>
      <c r="G741" s="13"/>
      <c r="H741" s="14">
        <f>TRUNC(SUMIF(N740:N740, N739, H740:H740),0)</f>
        <v>2718</v>
      </c>
      <c r="I741" s="13"/>
      <c r="J741" s="14">
        <f>TRUNC(SUMIF(N740:N740, N739, J740:J740),0)</f>
        <v>0</v>
      </c>
      <c r="K741" s="13"/>
      <c r="L741" s="14">
        <f>F741+H741+J741</f>
        <v>2718</v>
      </c>
      <c r="M741" s="8" t="s">
        <v>52</v>
      </c>
      <c r="N741" s="2" t="s">
        <v>99</v>
      </c>
      <c r="O741" s="2" t="s">
        <v>99</v>
      </c>
      <c r="P741" s="2" t="s">
        <v>52</v>
      </c>
      <c r="Q741" s="2" t="s">
        <v>52</v>
      </c>
      <c r="R741" s="2" t="s">
        <v>52</v>
      </c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2" t="s">
        <v>52</v>
      </c>
      <c r="AW741" s="2" t="s">
        <v>52</v>
      </c>
      <c r="AX741" s="2" t="s">
        <v>52</v>
      </c>
      <c r="AY741" s="2" t="s">
        <v>52</v>
      </c>
    </row>
    <row r="742" spans="1:51" ht="30" customHeight="1" x14ac:dyDescent="0.3">
      <c r="A742" s="9"/>
      <c r="B742" s="9"/>
      <c r="C742" s="9"/>
      <c r="D742" s="9"/>
      <c r="E742" s="13"/>
      <c r="F742" s="14"/>
      <c r="G742" s="13"/>
      <c r="H742" s="14"/>
      <c r="I742" s="13"/>
      <c r="J742" s="14"/>
      <c r="K742" s="13"/>
      <c r="L742" s="14"/>
      <c r="M742" s="9"/>
    </row>
    <row r="743" spans="1:51" ht="30" customHeight="1" x14ac:dyDescent="0.3">
      <c r="A743" s="36" t="s">
        <v>1999</v>
      </c>
      <c r="B743" s="36"/>
      <c r="C743" s="36"/>
      <c r="D743" s="36"/>
      <c r="E743" s="37"/>
      <c r="F743" s="38"/>
      <c r="G743" s="37"/>
      <c r="H743" s="38"/>
      <c r="I743" s="37"/>
      <c r="J743" s="38"/>
      <c r="K743" s="37"/>
      <c r="L743" s="38"/>
      <c r="M743" s="36"/>
      <c r="N743" s="1" t="s">
        <v>1111</v>
      </c>
    </row>
    <row r="744" spans="1:51" ht="30" customHeight="1" x14ac:dyDescent="0.3">
      <c r="A744" s="8" t="s">
        <v>986</v>
      </c>
      <c r="B744" s="8" t="s">
        <v>987</v>
      </c>
      <c r="C744" s="8" t="s">
        <v>172</v>
      </c>
      <c r="D744" s="9">
        <v>510</v>
      </c>
      <c r="E744" s="13">
        <f>단가대비표!O117</f>
        <v>92.04</v>
      </c>
      <c r="F744" s="14">
        <f>TRUNC(E744*D744,1)</f>
        <v>46940.4</v>
      </c>
      <c r="G744" s="13">
        <f>단가대비표!P117</f>
        <v>0</v>
      </c>
      <c r="H744" s="14">
        <f>TRUNC(G744*D744,1)</f>
        <v>0</v>
      </c>
      <c r="I744" s="13">
        <f>단가대비표!V117</f>
        <v>0</v>
      </c>
      <c r="J744" s="14">
        <f>TRUNC(I744*D744,1)</f>
        <v>0</v>
      </c>
      <c r="K744" s="13">
        <f t="shared" ref="K744:L746" si="97">TRUNC(E744+G744+I744,1)</f>
        <v>92</v>
      </c>
      <c r="L744" s="14">
        <f t="shared" si="97"/>
        <v>46940.4</v>
      </c>
      <c r="M744" s="8" t="s">
        <v>52</v>
      </c>
      <c r="N744" s="2" t="s">
        <v>1111</v>
      </c>
      <c r="O744" s="2" t="s">
        <v>988</v>
      </c>
      <c r="P744" s="2" t="s">
        <v>65</v>
      </c>
      <c r="Q744" s="2" t="s">
        <v>65</v>
      </c>
      <c r="R744" s="2" t="s">
        <v>64</v>
      </c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2" t="s">
        <v>52</v>
      </c>
      <c r="AW744" s="2" t="s">
        <v>2000</v>
      </c>
      <c r="AX744" s="2" t="s">
        <v>52</v>
      </c>
      <c r="AY744" s="2" t="s">
        <v>52</v>
      </c>
    </row>
    <row r="745" spans="1:51" ht="30" customHeight="1" x14ac:dyDescent="0.3">
      <c r="A745" s="8" t="s">
        <v>1332</v>
      </c>
      <c r="B745" s="8" t="s">
        <v>950</v>
      </c>
      <c r="C745" s="8" t="s">
        <v>104</v>
      </c>
      <c r="D745" s="9">
        <v>1.1000000000000001</v>
      </c>
      <c r="E745" s="13">
        <f>단가대비표!O31</f>
        <v>40000</v>
      </c>
      <c r="F745" s="14">
        <f>TRUNC(E745*D745,1)</f>
        <v>44000</v>
      </c>
      <c r="G745" s="13">
        <f>단가대비표!P31</f>
        <v>0</v>
      </c>
      <c r="H745" s="14">
        <f>TRUNC(G745*D745,1)</f>
        <v>0</v>
      </c>
      <c r="I745" s="13">
        <f>단가대비표!V31</f>
        <v>0</v>
      </c>
      <c r="J745" s="14">
        <f>TRUNC(I745*D745,1)</f>
        <v>0</v>
      </c>
      <c r="K745" s="13">
        <f t="shared" si="97"/>
        <v>40000</v>
      </c>
      <c r="L745" s="14">
        <f t="shared" si="97"/>
        <v>44000</v>
      </c>
      <c r="M745" s="8" t="s">
        <v>52</v>
      </c>
      <c r="N745" s="2" t="s">
        <v>1111</v>
      </c>
      <c r="O745" s="2" t="s">
        <v>1333</v>
      </c>
      <c r="P745" s="2" t="s">
        <v>65</v>
      </c>
      <c r="Q745" s="2" t="s">
        <v>65</v>
      </c>
      <c r="R745" s="2" t="s">
        <v>64</v>
      </c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2" t="s">
        <v>52</v>
      </c>
      <c r="AW745" s="2" t="s">
        <v>2001</v>
      </c>
      <c r="AX745" s="2" t="s">
        <v>52</v>
      </c>
      <c r="AY745" s="2" t="s">
        <v>52</v>
      </c>
    </row>
    <row r="746" spans="1:51" ht="30" customHeight="1" x14ac:dyDescent="0.3">
      <c r="A746" s="8" t="s">
        <v>2002</v>
      </c>
      <c r="B746" s="8" t="s">
        <v>2003</v>
      </c>
      <c r="C746" s="8" t="s">
        <v>104</v>
      </c>
      <c r="D746" s="9">
        <v>1</v>
      </c>
      <c r="E746" s="13">
        <f>일위대가목록!E130</f>
        <v>0</v>
      </c>
      <c r="F746" s="14">
        <f>TRUNC(E746*D746,1)</f>
        <v>0</v>
      </c>
      <c r="G746" s="13">
        <f>일위대가목록!F130</f>
        <v>93123</v>
      </c>
      <c r="H746" s="14">
        <f>TRUNC(G746*D746,1)</f>
        <v>93123</v>
      </c>
      <c r="I746" s="13">
        <f>일위대가목록!G130</f>
        <v>0</v>
      </c>
      <c r="J746" s="14">
        <f>TRUNC(I746*D746,1)</f>
        <v>0</v>
      </c>
      <c r="K746" s="13">
        <f t="shared" si="97"/>
        <v>93123</v>
      </c>
      <c r="L746" s="14">
        <f t="shared" si="97"/>
        <v>93123</v>
      </c>
      <c r="M746" s="8" t="s">
        <v>2004</v>
      </c>
      <c r="N746" s="2" t="s">
        <v>1111</v>
      </c>
      <c r="O746" s="2" t="s">
        <v>2005</v>
      </c>
      <c r="P746" s="2" t="s">
        <v>64</v>
      </c>
      <c r="Q746" s="2" t="s">
        <v>65</v>
      </c>
      <c r="R746" s="2" t="s">
        <v>65</v>
      </c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2" t="s">
        <v>52</v>
      </c>
      <c r="AW746" s="2" t="s">
        <v>2006</v>
      </c>
      <c r="AX746" s="2" t="s">
        <v>52</v>
      </c>
      <c r="AY746" s="2" t="s">
        <v>52</v>
      </c>
    </row>
    <row r="747" spans="1:51" ht="30" customHeight="1" x14ac:dyDescent="0.3">
      <c r="A747" s="8" t="s">
        <v>904</v>
      </c>
      <c r="B747" s="8" t="s">
        <v>52</v>
      </c>
      <c r="C747" s="8" t="s">
        <v>52</v>
      </c>
      <c r="D747" s="9"/>
      <c r="E747" s="13"/>
      <c r="F747" s="14">
        <f>TRUNC(SUMIF(N744:N746, N743, F744:F746),0)</f>
        <v>90940</v>
      </c>
      <c r="G747" s="13"/>
      <c r="H747" s="14">
        <f>TRUNC(SUMIF(N744:N746, N743, H744:H746),0)</f>
        <v>93123</v>
      </c>
      <c r="I747" s="13"/>
      <c r="J747" s="14">
        <f>TRUNC(SUMIF(N744:N746, N743, J744:J746),0)</f>
        <v>0</v>
      </c>
      <c r="K747" s="13"/>
      <c r="L747" s="14">
        <f>F747+H747+J747</f>
        <v>184063</v>
      </c>
      <c r="M747" s="8" t="s">
        <v>52</v>
      </c>
      <c r="N747" s="2" t="s">
        <v>99</v>
      </c>
      <c r="O747" s="2" t="s">
        <v>99</v>
      </c>
      <c r="P747" s="2" t="s">
        <v>52</v>
      </c>
      <c r="Q747" s="2" t="s">
        <v>52</v>
      </c>
      <c r="R747" s="2" t="s">
        <v>52</v>
      </c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2" t="s">
        <v>52</v>
      </c>
      <c r="AW747" s="2" t="s">
        <v>52</v>
      </c>
      <c r="AX747" s="2" t="s">
        <v>52</v>
      </c>
      <c r="AY747" s="2" t="s">
        <v>52</v>
      </c>
    </row>
    <row r="748" spans="1:51" ht="30" customHeight="1" x14ac:dyDescent="0.3">
      <c r="A748" s="9"/>
      <c r="B748" s="9"/>
      <c r="C748" s="9"/>
      <c r="D748" s="9"/>
      <c r="E748" s="13"/>
      <c r="F748" s="14"/>
      <c r="G748" s="13"/>
      <c r="H748" s="14"/>
      <c r="I748" s="13"/>
      <c r="J748" s="14"/>
      <c r="K748" s="13"/>
      <c r="L748" s="14"/>
      <c r="M748" s="9"/>
    </row>
    <row r="749" spans="1:51" ht="30" customHeight="1" x14ac:dyDescent="0.3">
      <c r="A749" s="36" t="s">
        <v>2007</v>
      </c>
      <c r="B749" s="36"/>
      <c r="C749" s="36"/>
      <c r="D749" s="36"/>
      <c r="E749" s="37"/>
      <c r="F749" s="38"/>
      <c r="G749" s="37"/>
      <c r="H749" s="38"/>
      <c r="I749" s="37"/>
      <c r="J749" s="38"/>
      <c r="K749" s="37"/>
      <c r="L749" s="38"/>
      <c r="M749" s="36"/>
      <c r="N749" s="1" t="s">
        <v>1116</v>
      </c>
    </row>
    <row r="750" spans="1:51" ht="30" customHeight="1" x14ac:dyDescent="0.3">
      <c r="A750" s="8" t="s">
        <v>2008</v>
      </c>
      <c r="B750" s="8" t="s">
        <v>911</v>
      </c>
      <c r="C750" s="8" t="s">
        <v>912</v>
      </c>
      <c r="D750" s="9">
        <v>0.31</v>
      </c>
      <c r="E750" s="13">
        <f>단가대비표!O208</f>
        <v>0</v>
      </c>
      <c r="F750" s="14">
        <f>TRUNC(E750*D750,1)</f>
        <v>0</v>
      </c>
      <c r="G750" s="13">
        <f>단가대비표!P208</f>
        <v>212629</v>
      </c>
      <c r="H750" s="14">
        <f>TRUNC(G750*D750,1)</f>
        <v>65914.899999999994</v>
      </c>
      <c r="I750" s="13">
        <f>단가대비표!V208</f>
        <v>0</v>
      </c>
      <c r="J750" s="14">
        <f>TRUNC(I750*D750,1)</f>
        <v>0</v>
      </c>
      <c r="K750" s="13">
        <f t="shared" ref="K750:L752" si="98">TRUNC(E750+G750+I750,1)</f>
        <v>212629</v>
      </c>
      <c r="L750" s="14">
        <f t="shared" si="98"/>
        <v>65914.899999999994</v>
      </c>
      <c r="M750" s="8" t="s">
        <v>52</v>
      </c>
      <c r="N750" s="2" t="s">
        <v>1116</v>
      </c>
      <c r="O750" s="2" t="s">
        <v>2009</v>
      </c>
      <c r="P750" s="2" t="s">
        <v>65</v>
      </c>
      <c r="Q750" s="2" t="s">
        <v>65</v>
      </c>
      <c r="R750" s="2" t="s">
        <v>64</v>
      </c>
      <c r="S750" s="3"/>
      <c r="T750" s="3"/>
      <c r="U750" s="3"/>
      <c r="V750" s="3">
        <v>1</v>
      </c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2" t="s">
        <v>52</v>
      </c>
      <c r="AW750" s="2" t="s">
        <v>2010</v>
      </c>
      <c r="AX750" s="2" t="s">
        <v>52</v>
      </c>
      <c r="AY750" s="2" t="s">
        <v>52</v>
      </c>
    </row>
    <row r="751" spans="1:51" ht="30" customHeight="1" x14ac:dyDescent="0.3">
      <c r="A751" s="8" t="s">
        <v>915</v>
      </c>
      <c r="B751" s="8" t="s">
        <v>911</v>
      </c>
      <c r="C751" s="8" t="s">
        <v>912</v>
      </c>
      <c r="D751" s="9">
        <v>0.14000000000000001</v>
      </c>
      <c r="E751" s="13">
        <f>단가대비표!O187</f>
        <v>0</v>
      </c>
      <c r="F751" s="14">
        <f>TRUNC(E751*D751,1)</f>
        <v>0</v>
      </c>
      <c r="G751" s="13">
        <f>단가대비표!P187</f>
        <v>141096</v>
      </c>
      <c r="H751" s="14">
        <f>TRUNC(G751*D751,1)</f>
        <v>19753.400000000001</v>
      </c>
      <c r="I751" s="13">
        <f>단가대비표!V187</f>
        <v>0</v>
      </c>
      <c r="J751" s="14">
        <f>TRUNC(I751*D751,1)</f>
        <v>0</v>
      </c>
      <c r="K751" s="13">
        <f t="shared" si="98"/>
        <v>141096</v>
      </c>
      <c r="L751" s="14">
        <f t="shared" si="98"/>
        <v>19753.400000000001</v>
      </c>
      <c r="M751" s="8" t="s">
        <v>52</v>
      </c>
      <c r="N751" s="2" t="s">
        <v>1116</v>
      </c>
      <c r="O751" s="2" t="s">
        <v>916</v>
      </c>
      <c r="P751" s="2" t="s">
        <v>65</v>
      </c>
      <c r="Q751" s="2" t="s">
        <v>65</v>
      </c>
      <c r="R751" s="2" t="s">
        <v>64</v>
      </c>
      <c r="S751" s="3"/>
      <c r="T751" s="3"/>
      <c r="U751" s="3"/>
      <c r="V751" s="3">
        <v>1</v>
      </c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2" t="s">
        <v>52</v>
      </c>
      <c r="AW751" s="2" t="s">
        <v>2011</v>
      </c>
      <c r="AX751" s="2" t="s">
        <v>52</v>
      </c>
      <c r="AY751" s="2" t="s">
        <v>52</v>
      </c>
    </row>
    <row r="752" spans="1:51" ht="30" customHeight="1" x14ac:dyDescent="0.3">
      <c r="A752" s="8" t="s">
        <v>1026</v>
      </c>
      <c r="B752" s="8" t="s">
        <v>1808</v>
      </c>
      <c r="C752" s="8" t="s">
        <v>623</v>
      </c>
      <c r="D752" s="9">
        <v>1</v>
      </c>
      <c r="E752" s="13">
        <v>0</v>
      </c>
      <c r="F752" s="14">
        <f>TRUNC(E752*D752,1)</f>
        <v>0</v>
      </c>
      <c r="G752" s="13">
        <v>0</v>
      </c>
      <c r="H752" s="14">
        <f>TRUNC(G752*D752,1)</f>
        <v>0</v>
      </c>
      <c r="I752" s="13">
        <f>TRUNC(SUMIF(V750:V752, RIGHTB(O752, 1), H750:H752)*U752, 2)</f>
        <v>856.68</v>
      </c>
      <c r="J752" s="14">
        <f>TRUNC(I752*D752,1)</f>
        <v>856.6</v>
      </c>
      <c r="K752" s="13">
        <f t="shared" si="98"/>
        <v>856.6</v>
      </c>
      <c r="L752" s="14">
        <f t="shared" si="98"/>
        <v>856.6</v>
      </c>
      <c r="M752" s="8" t="s">
        <v>52</v>
      </c>
      <c r="N752" s="2" t="s">
        <v>1116</v>
      </c>
      <c r="O752" s="2" t="s">
        <v>806</v>
      </c>
      <c r="P752" s="2" t="s">
        <v>65</v>
      </c>
      <c r="Q752" s="2" t="s">
        <v>65</v>
      </c>
      <c r="R752" s="2" t="s">
        <v>65</v>
      </c>
      <c r="S752" s="3">
        <v>1</v>
      </c>
      <c r="T752" s="3">
        <v>2</v>
      </c>
      <c r="U752" s="3">
        <v>0.01</v>
      </c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2" t="s">
        <v>52</v>
      </c>
      <c r="AW752" s="2" t="s">
        <v>2012</v>
      </c>
      <c r="AX752" s="2" t="s">
        <v>52</v>
      </c>
      <c r="AY752" s="2" t="s">
        <v>52</v>
      </c>
    </row>
    <row r="753" spans="1:51" ht="30" customHeight="1" x14ac:dyDescent="0.3">
      <c r="A753" s="8" t="s">
        <v>904</v>
      </c>
      <c r="B753" s="8" t="s">
        <v>52</v>
      </c>
      <c r="C753" s="8" t="s">
        <v>52</v>
      </c>
      <c r="D753" s="9"/>
      <c r="E753" s="13"/>
      <c r="F753" s="14">
        <f>TRUNC(SUMIF(N750:N752, N749, F750:F752),0)</f>
        <v>0</v>
      </c>
      <c r="G753" s="13"/>
      <c r="H753" s="14">
        <f>TRUNC(SUMIF(N750:N752, N749, H750:H752),0)</f>
        <v>85668</v>
      </c>
      <c r="I753" s="13"/>
      <c r="J753" s="14">
        <f>TRUNC(SUMIF(N750:N752, N749, J750:J752),0)</f>
        <v>856</v>
      </c>
      <c r="K753" s="13"/>
      <c r="L753" s="14">
        <f>F753+H753+J753</f>
        <v>86524</v>
      </c>
      <c r="M753" s="8" t="s">
        <v>52</v>
      </c>
      <c r="N753" s="2" t="s">
        <v>99</v>
      </c>
      <c r="O753" s="2" t="s">
        <v>99</v>
      </c>
      <c r="P753" s="2" t="s">
        <v>52</v>
      </c>
      <c r="Q753" s="2" t="s">
        <v>52</v>
      </c>
      <c r="R753" s="2" t="s">
        <v>52</v>
      </c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2" t="s">
        <v>52</v>
      </c>
      <c r="AW753" s="2" t="s">
        <v>52</v>
      </c>
      <c r="AX753" s="2" t="s">
        <v>52</v>
      </c>
      <c r="AY753" s="2" t="s">
        <v>52</v>
      </c>
    </row>
    <row r="754" spans="1:51" ht="30" customHeight="1" x14ac:dyDescent="0.3">
      <c r="A754" s="9"/>
      <c r="B754" s="9"/>
      <c r="C754" s="9"/>
      <c r="D754" s="9"/>
      <c r="E754" s="13"/>
      <c r="F754" s="14"/>
      <c r="G754" s="13"/>
      <c r="H754" s="14"/>
      <c r="I754" s="13"/>
      <c r="J754" s="14"/>
      <c r="K754" s="13"/>
      <c r="L754" s="14"/>
      <c r="M754" s="9"/>
    </row>
    <row r="755" spans="1:51" ht="30" customHeight="1" x14ac:dyDescent="0.3">
      <c r="A755" s="36" t="s">
        <v>2013</v>
      </c>
      <c r="B755" s="36"/>
      <c r="C755" s="36"/>
      <c r="D755" s="36"/>
      <c r="E755" s="37"/>
      <c r="F755" s="38"/>
      <c r="G755" s="37"/>
      <c r="H755" s="38"/>
      <c r="I755" s="37"/>
      <c r="J755" s="38"/>
      <c r="K755" s="37"/>
      <c r="L755" s="38"/>
      <c r="M755" s="36"/>
      <c r="N755" s="1" t="s">
        <v>2005</v>
      </c>
    </row>
    <row r="756" spans="1:51" ht="30" customHeight="1" x14ac:dyDescent="0.3">
      <c r="A756" s="8" t="s">
        <v>915</v>
      </c>
      <c r="B756" s="8" t="s">
        <v>911</v>
      </c>
      <c r="C756" s="8" t="s">
        <v>912</v>
      </c>
      <c r="D756" s="9">
        <v>0.66</v>
      </c>
      <c r="E756" s="13">
        <f>단가대비표!O187</f>
        <v>0</v>
      </c>
      <c r="F756" s="14">
        <f>TRUNC(E756*D756,1)</f>
        <v>0</v>
      </c>
      <c r="G756" s="13">
        <f>단가대비표!P187</f>
        <v>141096</v>
      </c>
      <c r="H756" s="14">
        <f>TRUNC(G756*D756,1)</f>
        <v>93123.3</v>
      </c>
      <c r="I756" s="13">
        <f>단가대비표!V187</f>
        <v>0</v>
      </c>
      <c r="J756" s="14">
        <f>TRUNC(I756*D756,1)</f>
        <v>0</v>
      </c>
      <c r="K756" s="13">
        <f>TRUNC(E756+G756+I756,1)</f>
        <v>141096</v>
      </c>
      <c r="L756" s="14">
        <f>TRUNC(F756+H756+J756,1)</f>
        <v>93123.3</v>
      </c>
      <c r="M756" s="8" t="s">
        <v>52</v>
      </c>
      <c r="N756" s="2" t="s">
        <v>2005</v>
      </c>
      <c r="O756" s="2" t="s">
        <v>916</v>
      </c>
      <c r="P756" s="2" t="s">
        <v>65</v>
      </c>
      <c r="Q756" s="2" t="s">
        <v>65</v>
      </c>
      <c r="R756" s="2" t="s">
        <v>64</v>
      </c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2" t="s">
        <v>52</v>
      </c>
      <c r="AW756" s="2" t="s">
        <v>2014</v>
      </c>
      <c r="AX756" s="2" t="s">
        <v>52</v>
      </c>
      <c r="AY756" s="2" t="s">
        <v>52</v>
      </c>
    </row>
    <row r="757" spans="1:51" ht="30" customHeight="1" x14ac:dyDescent="0.3">
      <c r="A757" s="8" t="s">
        <v>904</v>
      </c>
      <c r="B757" s="8" t="s">
        <v>52</v>
      </c>
      <c r="C757" s="8" t="s">
        <v>52</v>
      </c>
      <c r="D757" s="9"/>
      <c r="E757" s="13"/>
      <c r="F757" s="14">
        <f>TRUNC(SUMIF(N756:N756, N755, F756:F756),0)</f>
        <v>0</v>
      </c>
      <c r="G757" s="13"/>
      <c r="H757" s="14">
        <f>TRUNC(SUMIF(N756:N756, N755, H756:H756),0)</f>
        <v>93123</v>
      </c>
      <c r="I757" s="13"/>
      <c r="J757" s="14">
        <f>TRUNC(SUMIF(N756:N756, N755, J756:J756),0)</f>
        <v>0</v>
      </c>
      <c r="K757" s="13"/>
      <c r="L757" s="14">
        <f>F757+H757+J757</f>
        <v>93123</v>
      </c>
      <c r="M757" s="8" t="s">
        <v>52</v>
      </c>
      <c r="N757" s="2" t="s">
        <v>99</v>
      </c>
      <c r="O757" s="2" t="s">
        <v>99</v>
      </c>
      <c r="P757" s="2" t="s">
        <v>52</v>
      </c>
      <c r="Q757" s="2" t="s">
        <v>52</v>
      </c>
      <c r="R757" s="2" t="s">
        <v>52</v>
      </c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2" t="s">
        <v>52</v>
      </c>
      <c r="AW757" s="2" t="s">
        <v>52</v>
      </c>
      <c r="AX757" s="2" t="s">
        <v>52</v>
      </c>
      <c r="AY757" s="2" t="s">
        <v>52</v>
      </c>
    </row>
    <row r="758" spans="1:51" ht="30" customHeight="1" x14ac:dyDescent="0.3">
      <c r="A758" s="9"/>
      <c r="B758" s="9"/>
      <c r="C758" s="9"/>
      <c r="D758" s="9"/>
      <c r="E758" s="13"/>
      <c r="F758" s="14"/>
      <c r="G758" s="13"/>
      <c r="H758" s="14"/>
      <c r="I758" s="13"/>
      <c r="J758" s="14"/>
      <c r="K758" s="13"/>
      <c r="L758" s="14"/>
      <c r="M758" s="9"/>
    </row>
    <row r="759" spans="1:51" ht="30" customHeight="1" x14ac:dyDescent="0.3">
      <c r="A759" s="36" t="s">
        <v>2015</v>
      </c>
      <c r="B759" s="36"/>
      <c r="C759" s="36"/>
      <c r="D759" s="36"/>
      <c r="E759" s="37"/>
      <c r="F759" s="38"/>
      <c r="G759" s="37"/>
      <c r="H759" s="38"/>
      <c r="I759" s="37"/>
      <c r="J759" s="38"/>
      <c r="K759" s="37"/>
      <c r="L759" s="38"/>
      <c r="M759" s="36"/>
      <c r="N759" s="1" t="s">
        <v>1126</v>
      </c>
    </row>
    <row r="760" spans="1:51" ht="30" customHeight="1" x14ac:dyDescent="0.3">
      <c r="A760" s="8" t="s">
        <v>910</v>
      </c>
      <c r="B760" s="8" t="s">
        <v>911</v>
      </c>
      <c r="C760" s="8" t="s">
        <v>912</v>
      </c>
      <c r="D760" s="9">
        <v>2.4E-2</v>
      </c>
      <c r="E760" s="13">
        <f>단가대비표!O200</f>
        <v>0</v>
      </c>
      <c r="F760" s="14">
        <f>TRUNC(E760*D760,1)</f>
        <v>0</v>
      </c>
      <c r="G760" s="13">
        <f>단가대비표!P200</f>
        <v>224657</v>
      </c>
      <c r="H760" s="14">
        <f>TRUNC(G760*D760,1)</f>
        <v>5391.7</v>
      </c>
      <c r="I760" s="13">
        <f>단가대비표!V200</f>
        <v>0</v>
      </c>
      <c r="J760" s="14">
        <f>TRUNC(I760*D760,1)</f>
        <v>0</v>
      </c>
      <c r="K760" s="13">
        <f t="shared" ref="K760:L762" si="99">TRUNC(E760+G760+I760,1)</f>
        <v>224657</v>
      </c>
      <c r="L760" s="14">
        <f t="shared" si="99"/>
        <v>5391.7</v>
      </c>
      <c r="M760" s="8" t="s">
        <v>52</v>
      </c>
      <c r="N760" s="2" t="s">
        <v>1126</v>
      </c>
      <c r="O760" s="2" t="s">
        <v>913</v>
      </c>
      <c r="P760" s="2" t="s">
        <v>65</v>
      </c>
      <c r="Q760" s="2" t="s">
        <v>65</v>
      </c>
      <c r="R760" s="2" t="s">
        <v>64</v>
      </c>
      <c r="S760" s="3"/>
      <c r="T760" s="3"/>
      <c r="U760" s="3"/>
      <c r="V760" s="3">
        <v>1</v>
      </c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2" t="s">
        <v>52</v>
      </c>
      <c r="AW760" s="2" t="s">
        <v>2016</v>
      </c>
      <c r="AX760" s="2" t="s">
        <v>52</v>
      </c>
      <c r="AY760" s="2" t="s">
        <v>52</v>
      </c>
    </row>
    <row r="761" spans="1:51" ht="30" customHeight="1" x14ac:dyDescent="0.3">
      <c r="A761" s="8" t="s">
        <v>915</v>
      </c>
      <c r="B761" s="8" t="s">
        <v>911</v>
      </c>
      <c r="C761" s="8" t="s">
        <v>912</v>
      </c>
      <c r="D761" s="9">
        <v>8.9999999999999993E-3</v>
      </c>
      <c r="E761" s="13">
        <f>단가대비표!O187</f>
        <v>0</v>
      </c>
      <c r="F761" s="14">
        <f>TRUNC(E761*D761,1)</f>
        <v>0</v>
      </c>
      <c r="G761" s="13">
        <f>단가대비표!P187</f>
        <v>141096</v>
      </c>
      <c r="H761" s="14">
        <f>TRUNC(G761*D761,1)</f>
        <v>1269.8</v>
      </c>
      <c r="I761" s="13">
        <f>단가대비표!V187</f>
        <v>0</v>
      </c>
      <c r="J761" s="14">
        <f>TRUNC(I761*D761,1)</f>
        <v>0</v>
      </c>
      <c r="K761" s="13">
        <f t="shared" si="99"/>
        <v>141096</v>
      </c>
      <c r="L761" s="14">
        <f t="shared" si="99"/>
        <v>1269.8</v>
      </c>
      <c r="M761" s="8" t="s">
        <v>52</v>
      </c>
      <c r="N761" s="2" t="s">
        <v>1126</v>
      </c>
      <c r="O761" s="2" t="s">
        <v>916</v>
      </c>
      <c r="P761" s="2" t="s">
        <v>65</v>
      </c>
      <c r="Q761" s="2" t="s">
        <v>65</v>
      </c>
      <c r="R761" s="2" t="s">
        <v>64</v>
      </c>
      <c r="S761" s="3"/>
      <c r="T761" s="3"/>
      <c r="U761" s="3"/>
      <c r="V761" s="3">
        <v>1</v>
      </c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2" t="s">
        <v>52</v>
      </c>
      <c r="AW761" s="2" t="s">
        <v>2017</v>
      </c>
      <c r="AX761" s="2" t="s">
        <v>52</v>
      </c>
      <c r="AY761" s="2" t="s">
        <v>52</v>
      </c>
    </row>
    <row r="762" spans="1:51" ht="30" customHeight="1" x14ac:dyDescent="0.3">
      <c r="A762" s="8" t="s">
        <v>1026</v>
      </c>
      <c r="B762" s="8" t="s">
        <v>2018</v>
      </c>
      <c r="C762" s="8" t="s">
        <v>623</v>
      </c>
      <c r="D762" s="9">
        <v>1</v>
      </c>
      <c r="E762" s="13">
        <v>0</v>
      </c>
      <c r="F762" s="14">
        <f>TRUNC(E762*D762,1)</f>
        <v>0</v>
      </c>
      <c r="G762" s="13">
        <v>0</v>
      </c>
      <c r="H762" s="14">
        <f>TRUNC(G762*D762,1)</f>
        <v>0</v>
      </c>
      <c r="I762" s="13">
        <f>TRUNC(SUMIF(V760:V762, RIGHTB(O762, 1), H760:H762)*U762, 2)</f>
        <v>266.45999999999998</v>
      </c>
      <c r="J762" s="14">
        <f>TRUNC(I762*D762,1)</f>
        <v>266.39999999999998</v>
      </c>
      <c r="K762" s="13">
        <f t="shared" si="99"/>
        <v>266.39999999999998</v>
      </c>
      <c r="L762" s="14">
        <f t="shared" si="99"/>
        <v>266.39999999999998</v>
      </c>
      <c r="M762" s="8" t="s">
        <v>52</v>
      </c>
      <c r="N762" s="2" t="s">
        <v>1126</v>
      </c>
      <c r="O762" s="2" t="s">
        <v>806</v>
      </c>
      <c r="P762" s="2" t="s">
        <v>65</v>
      </c>
      <c r="Q762" s="2" t="s">
        <v>65</v>
      </c>
      <c r="R762" s="2" t="s">
        <v>65</v>
      </c>
      <c r="S762" s="3">
        <v>1</v>
      </c>
      <c r="T762" s="3">
        <v>2</v>
      </c>
      <c r="U762" s="3">
        <v>0.04</v>
      </c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2" t="s">
        <v>52</v>
      </c>
      <c r="AW762" s="2" t="s">
        <v>2019</v>
      </c>
      <c r="AX762" s="2" t="s">
        <v>52</v>
      </c>
      <c r="AY762" s="2" t="s">
        <v>52</v>
      </c>
    </row>
    <row r="763" spans="1:51" ht="30" customHeight="1" x14ac:dyDescent="0.3">
      <c r="A763" s="8" t="s">
        <v>904</v>
      </c>
      <c r="B763" s="8" t="s">
        <v>52</v>
      </c>
      <c r="C763" s="8" t="s">
        <v>52</v>
      </c>
      <c r="D763" s="9"/>
      <c r="E763" s="13"/>
      <c r="F763" s="14">
        <f>TRUNC(SUMIF(N760:N762, N759, F760:F762),0)</f>
        <v>0</v>
      </c>
      <c r="G763" s="13"/>
      <c r="H763" s="14">
        <f>TRUNC(SUMIF(N760:N762, N759, H760:H762),0)</f>
        <v>6661</v>
      </c>
      <c r="I763" s="13"/>
      <c r="J763" s="14">
        <f>TRUNC(SUMIF(N760:N762, N759, J760:J762),0)</f>
        <v>266</v>
      </c>
      <c r="K763" s="13"/>
      <c r="L763" s="14">
        <f>F763+H763+J763</f>
        <v>6927</v>
      </c>
      <c r="M763" s="8" t="s">
        <v>52</v>
      </c>
      <c r="N763" s="2" t="s">
        <v>99</v>
      </c>
      <c r="O763" s="2" t="s">
        <v>99</v>
      </c>
      <c r="P763" s="2" t="s">
        <v>52</v>
      </c>
      <c r="Q763" s="2" t="s">
        <v>52</v>
      </c>
      <c r="R763" s="2" t="s">
        <v>52</v>
      </c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2" t="s">
        <v>52</v>
      </c>
      <c r="AW763" s="2" t="s">
        <v>52</v>
      </c>
      <c r="AX763" s="2" t="s">
        <v>52</v>
      </c>
      <c r="AY763" s="2" t="s">
        <v>52</v>
      </c>
    </row>
    <row r="764" spans="1:51" ht="30" customHeight="1" x14ac:dyDescent="0.3">
      <c r="A764" s="9"/>
      <c r="B764" s="9"/>
      <c r="C764" s="9"/>
      <c r="D764" s="9"/>
      <c r="E764" s="13"/>
      <c r="F764" s="14"/>
      <c r="G764" s="13"/>
      <c r="H764" s="14"/>
      <c r="I764" s="13"/>
      <c r="J764" s="14"/>
      <c r="K764" s="13"/>
      <c r="L764" s="14"/>
      <c r="M764" s="9"/>
    </row>
    <row r="765" spans="1:51" ht="30" customHeight="1" x14ac:dyDescent="0.3">
      <c r="A765" s="36" t="s">
        <v>2020</v>
      </c>
      <c r="B765" s="36"/>
      <c r="C765" s="36"/>
      <c r="D765" s="36"/>
      <c r="E765" s="37"/>
      <c r="F765" s="38"/>
      <c r="G765" s="37"/>
      <c r="H765" s="38"/>
      <c r="I765" s="37"/>
      <c r="J765" s="38"/>
      <c r="K765" s="37"/>
      <c r="L765" s="38"/>
      <c r="M765" s="36"/>
      <c r="N765" s="1" t="s">
        <v>1144</v>
      </c>
    </row>
    <row r="766" spans="1:51" ht="30" customHeight="1" x14ac:dyDescent="0.3">
      <c r="A766" s="8" t="s">
        <v>910</v>
      </c>
      <c r="B766" s="8" t="s">
        <v>911</v>
      </c>
      <c r="C766" s="8" t="s">
        <v>912</v>
      </c>
      <c r="D766" s="9">
        <v>5.3999999999999999E-2</v>
      </c>
      <c r="E766" s="13">
        <f>단가대비표!O200</f>
        <v>0</v>
      </c>
      <c r="F766" s="14">
        <f>TRUNC(E766*D766,1)</f>
        <v>0</v>
      </c>
      <c r="G766" s="13">
        <f>단가대비표!P200</f>
        <v>224657</v>
      </c>
      <c r="H766" s="14">
        <f>TRUNC(G766*D766,1)</f>
        <v>12131.4</v>
      </c>
      <c r="I766" s="13">
        <f>단가대비표!V200</f>
        <v>0</v>
      </c>
      <c r="J766" s="14">
        <f>TRUNC(I766*D766,1)</f>
        <v>0</v>
      </c>
      <c r="K766" s="13">
        <f t="shared" ref="K766:L768" si="100">TRUNC(E766+G766+I766,1)</f>
        <v>224657</v>
      </c>
      <c r="L766" s="14">
        <f t="shared" si="100"/>
        <v>12131.4</v>
      </c>
      <c r="M766" s="8" t="s">
        <v>52</v>
      </c>
      <c r="N766" s="2" t="s">
        <v>1144</v>
      </c>
      <c r="O766" s="2" t="s">
        <v>913</v>
      </c>
      <c r="P766" s="2" t="s">
        <v>65</v>
      </c>
      <c r="Q766" s="2" t="s">
        <v>65</v>
      </c>
      <c r="R766" s="2" t="s">
        <v>64</v>
      </c>
      <c r="S766" s="3"/>
      <c r="T766" s="3"/>
      <c r="U766" s="3"/>
      <c r="V766" s="3">
        <v>1</v>
      </c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2" t="s">
        <v>52</v>
      </c>
      <c r="AW766" s="2" t="s">
        <v>2021</v>
      </c>
      <c r="AX766" s="2" t="s">
        <v>52</v>
      </c>
      <c r="AY766" s="2" t="s">
        <v>52</v>
      </c>
    </row>
    <row r="767" spans="1:51" ht="30" customHeight="1" x14ac:dyDescent="0.3">
      <c r="A767" s="8" t="s">
        <v>915</v>
      </c>
      <c r="B767" s="8" t="s">
        <v>911</v>
      </c>
      <c r="C767" s="8" t="s">
        <v>912</v>
      </c>
      <c r="D767" s="9">
        <v>2.1000000000000001E-2</v>
      </c>
      <c r="E767" s="13">
        <f>단가대비표!O187</f>
        <v>0</v>
      </c>
      <c r="F767" s="14">
        <f>TRUNC(E767*D767,1)</f>
        <v>0</v>
      </c>
      <c r="G767" s="13">
        <f>단가대비표!P187</f>
        <v>141096</v>
      </c>
      <c r="H767" s="14">
        <f>TRUNC(G767*D767,1)</f>
        <v>2963</v>
      </c>
      <c r="I767" s="13">
        <f>단가대비표!V187</f>
        <v>0</v>
      </c>
      <c r="J767" s="14">
        <f>TRUNC(I767*D767,1)</f>
        <v>0</v>
      </c>
      <c r="K767" s="13">
        <f t="shared" si="100"/>
        <v>141096</v>
      </c>
      <c r="L767" s="14">
        <f t="shared" si="100"/>
        <v>2963</v>
      </c>
      <c r="M767" s="8" t="s">
        <v>52</v>
      </c>
      <c r="N767" s="2" t="s">
        <v>1144</v>
      </c>
      <c r="O767" s="2" t="s">
        <v>916</v>
      </c>
      <c r="P767" s="2" t="s">
        <v>65</v>
      </c>
      <c r="Q767" s="2" t="s">
        <v>65</v>
      </c>
      <c r="R767" s="2" t="s">
        <v>64</v>
      </c>
      <c r="S767" s="3"/>
      <c r="T767" s="3"/>
      <c r="U767" s="3"/>
      <c r="V767" s="3">
        <v>1</v>
      </c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2" t="s">
        <v>52</v>
      </c>
      <c r="AW767" s="2" t="s">
        <v>2022</v>
      </c>
      <c r="AX767" s="2" t="s">
        <v>52</v>
      </c>
      <c r="AY767" s="2" t="s">
        <v>52</v>
      </c>
    </row>
    <row r="768" spans="1:51" ht="30" customHeight="1" x14ac:dyDescent="0.3">
      <c r="A768" s="8" t="s">
        <v>1026</v>
      </c>
      <c r="B768" s="8" t="s">
        <v>979</v>
      </c>
      <c r="C768" s="8" t="s">
        <v>623</v>
      </c>
      <c r="D768" s="9">
        <v>1</v>
      </c>
      <c r="E768" s="13">
        <v>0</v>
      </c>
      <c r="F768" s="14">
        <f>TRUNC(E768*D768,1)</f>
        <v>0</v>
      </c>
      <c r="G768" s="13">
        <v>0</v>
      </c>
      <c r="H768" s="14">
        <f>TRUNC(G768*D768,1)</f>
        <v>0</v>
      </c>
      <c r="I768" s="13">
        <f>TRUNC(SUMIF(V766:V768, RIGHTB(O768, 1), H766:H768)*U768, 2)</f>
        <v>301.88</v>
      </c>
      <c r="J768" s="14">
        <f>TRUNC(I768*D768,1)</f>
        <v>301.8</v>
      </c>
      <c r="K768" s="13">
        <f t="shared" si="100"/>
        <v>301.8</v>
      </c>
      <c r="L768" s="14">
        <f t="shared" si="100"/>
        <v>301.8</v>
      </c>
      <c r="M768" s="8" t="s">
        <v>52</v>
      </c>
      <c r="N768" s="2" t="s">
        <v>1144</v>
      </c>
      <c r="O768" s="2" t="s">
        <v>806</v>
      </c>
      <c r="P768" s="2" t="s">
        <v>65</v>
      </c>
      <c r="Q768" s="2" t="s">
        <v>65</v>
      </c>
      <c r="R768" s="2" t="s">
        <v>65</v>
      </c>
      <c r="S768" s="3">
        <v>1</v>
      </c>
      <c r="T768" s="3">
        <v>2</v>
      </c>
      <c r="U768" s="3">
        <v>0.02</v>
      </c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2" t="s">
        <v>52</v>
      </c>
      <c r="AW768" s="2" t="s">
        <v>2023</v>
      </c>
      <c r="AX768" s="2" t="s">
        <v>52</v>
      </c>
      <c r="AY768" s="2" t="s">
        <v>52</v>
      </c>
    </row>
    <row r="769" spans="1:51" ht="30" customHeight="1" x14ac:dyDescent="0.3">
      <c r="A769" s="8" t="s">
        <v>904</v>
      </c>
      <c r="B769" s="8" t="s">
        <v>52</v>
      </c>
      <c r="C769" s="8" t="s">
        <v>52</v>
      </c>
      <c r="D769" s="9"/>
      <c r="E769" s="13"/>
      <c r="F769" s="14">
        <f>TRUNC(SUMIF(N766:N768, N765, F766:F768),0)</f>
        <v>0</v>
      </c>
      <c r="G769" s="13"/>
      <c r="H769" s="14">
        <f>TRUNC(SUMIF(N766:N768, N765, H766:H768),0)</f>
        <v>15094</v>
      </c>
      <c r="I769" s="13"/>
      <c r="J769" s="14">
        <f>TRUNC(SUMIF(N766:N768, N765, J766:J768),0)</f>
        <v>301</v>
      </c>
      <c r="K769" s="13"/>
      <c r="L769" s="14">
        <f>F769+H769+J769</f>
        <v>15395</v>
      </c>
      <c r="M769" s="8" t="s">
        <v>52</v>
      </c>
      <c r="N769" s="2" t="s">
        <v>99</v>
      </c>
      <c r="O769" s="2" t="s">
        <v>99</v>
      </c>
      <c r="P769" s="2" t="s">
        <v>52</v>
      </c>
      <c r="Q769" s="2" t="s">
        <v>52</v>
      </c>
      <c r="R769" s="2" t="s">
        <v>52</v>
      </c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2" t="s">
        <v>52</v>
      </c>
      <c r="AW769" s="2" t="s">
        <v>52</v>
      </c>
      <c r="AX769" s="2" t="s">
        <v>52</v>
      </c>
      <c r="AY769" s="2" t="s">
        <v>52</v>
      </c>
    </row>
    <row r="770" spans="1:51" ht="30" customHeight="1" x14ac:dyDescent="0.3">
      <c r="A770" s="9"/>
      <c r="B770" s="9"/>
      <c r="C770" s="9"/>
      <c r="D770" s="9"/>
      <c r="E770" s="13"/>
      <c r="F770" s="14"/>
      <c r="G770" s="13"/>
      <c r="H770" s="14"/>
      <c r="I770" s="13"/>
      <c r="J770" s="14"/>
      <c r="K770" s="13"/>
      <c r="L770" s="14"/>
      <c r="M770" s="9"/>
    </row>
    <row r="771" spans="1:51" ht="30" customHeight="1" x14ac:dyDescent="0.3">
      <c r="A771" s="36" t="s">
        <v>2024</v>
      </c>
      <c r="B771" s="36"/>
      <c r="C771" s="36"/>
      <c r="D771" s="36"/>
      <c r="E771" s="37"/>
      <c r="F771" s="38"/>
      <c r="G771" s="37"/>
      <c r="H771" s="38"/>
      <c r="I771" s="37"/>
      <c r="J771" s="38"/>
      <c r="K771" s="37"/>
      <c r="L771" s="38"/>
      <c r="M771" s="36"/>
      <c r="N771" s="1" t="s">
        <v>1151</v>
      </c>
    </row>
    <row r="772" spans="1:51" ht="30" customHeight="1" x14ac:dyDescent="0.3">
      <c r="A772" s="8" t="s">
        <v>915</v>
      </c>
      <c r="B772" s="8" t="s">
        <v>911</v>
      </c>
      <c r="C772" s="8" t="s">
        <v>912</v>
      </c>
      <c r="D772" s="9">
        <v>0.2</v>
      </c>
      <c r="E772" s="13">
        <f>단가대비표!O187</f>
        <v>0</v>
      </c>
      <c r="F772" s="14">
        <f>TRUNC(E772*D772,1)</f>
        <v>0</v>
      </c>
      <c r="G772" s="13">
        <f>단가대비표!P187</f>
        <v>141096</v>
      </c>
      <c r="H772" s="14">
        <f>TRUNC(G772*D772,1)</f>
        <v>28219.200000000001</v>
      </c>
      <c r="I772" s="13">
        <f>단가대비표!V187</f>
        <v>0</v>
      </c>
      <c r="J772" s="14">
        <f>TRUNC(I772*D772,1)</f>
        <v>0</v>
      </c>
      <c r="K772" s="13">
        <f>TRUNC(E772+G772+I772,1)</f>
        <v>141096</v>
      </c>
      <c r="L772" s="14">
        <f>TRUNC(F772+H772+J772,1)</f>
        <v>28219.200000000001</v>
      </c>
      <c r="M772" s="8" t="s">
        <v>52</v>
      </c>
      <c r="N772" s="2" t="s">
        <v>1151</v>
      </c>
      <c r="O772" s="2" t="s">
        <v>916</v>
      </c>
      <c r="P772" s="2" t="s">
        <v>65</v>
      </c>
      <c r="Q772" s="2" t="s">
        <v>65</v>
      </c>
      <c r="R772" s="2" t="s">
        <v>64</v>
      </c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2" t="s">
        <v>52</v>
      </c>
      <c r="AW772" s="2" t="s">
        <v>2025</v>
      </c>
      <c r="AX772" s="2" t="s">
        <v>52</v>
      </c>
      <c r="AY772" s="2" t="s">
        <v>52</v>
      </c>
    </row>
    <row r="773" spans="1:51" ht="30" customHeight="1" x14ac:dyDescent="0.3">
      <c r="A773" s="8" t="s">
        <v>904</v>
      </c>
      <c r="B773" s="8" t="s">
        <v>52</v>
      </c>
      <c r="C773" s="8" t="s">
        <v>52</v>
      </c>
      <c r="D773" s="9"/>
      <c r="E773" s="13"/>
      <c r="F773" s="14">
        <f>TRUNC(SUMIF(N772:N772, N771, F772:F772),0)</f>
        <v>0</v>
      </c>
      <c r="G773" s="13"/>
      <c r="H773" s="14">
        <f>TRUNC(SUMIF(N772:N772, N771, H772:H772),0)</f>
        <v>28219</v>
      </c>
      <c r="I773" s="13"/>
      <c r="J773" s="14">
        <f>TRUNC(SUMIF(N772:N772, N771, J772:J772),0)</f>
        <v>0</v>
      </c>
      <c r="K773" s="13"/>
      <c r="L773" s="14">
        <f>F773+H773+J773</f>
        <v>28219</v>
      </c>
      <c r="M773" s="8" t="s">
        <v>52</v>
      </c>
      <c r="N773" s="2" t="s">
        <v>99</v>
      </c>
      <c r="O773" s="2" t="s">
        <v>99</v>
      </c>
      <c r="P773" s="2" t="s">
        <v>52</v>
      </c>
      <c r="Q773" s="2" t="s">
        <v>52</v>
      </c>
      <c r="R773" s="2" t="s">
        <v>52</v>
      </c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2" t="s">
        <v>52</v>
      </c>
      <c r="AW773" s="2" t="s">
        <v>52</v>
      </c>
      <c r="AX773" s="2" t="s">
        <v>52</v>
      </c>
      <c r="AY773" s="2" t="s">
        <v>52</v>
      </c>
    </row>
    <row r="774" spans="1:51" ht="30" customHeight="1" x14ac:dyDescent="0.3">
      <c r="A774" s="9"/>
      <c r="B774" s="9"/>
      <c r="C774" s="9"/>
      <c r="D774" s="9"/>
      <c r="E774" s="13"/>
      <c r="F774" s="14"/>
      <c r="G774" s="13"/>
      <c r="H774" s="14"/>
      <c r="I774" s="13"/>
      <c r="J774" s="14"/>
      <c r="K774" s="13"/>
      <c r="L774" s="14"/>
      <c r="M774" s="9"/>
    </row>
    <row r="775" spans="1:51" ht="30" customHeight="1" x14ac:dyDescent="0.3">
      <c r="A775" s="36" t="s">
        <v>2026</v>
      </c>
      <c r="B775" s="36"/>
      <c r="C775" s="36"/>
      <c r="D775" s="36"/>
      <c r="E775" s="37"/>
      <c r="F775" s="38"/>
      <c r="G775" s="37"/>
      <c r="H775" s="38"/>
      <c r="I775" s="37"/>
      <c r="J775" s="38"/>
      <c r="K775" s="37"/>
      <c r="L775" s="38"/>
      <c r="M775" s="36"/>
      <c r="N775" s="1" t="s">
        <v>1156</v>
      </c>
    </row>
    <row r="776" spans="1:51" ht="30" customHeight="1" x14ac:dyDescent="0.3">
      <c r="A776" s="8" t="s">
        <v>915</v>
      </c>
      <c r="B776" s="8" t="s">
        <v>911</v>
      </c>
      <c r="C776" s="8" t="s">
        <v>912</v>
      </c>
      <c r="D776" s="9">
        <v>0.2</v>
      </c>
      <c r="E776" s="13">
        <f>단가대비표!O187</f>
        <v>0</v>
      </c>
      <c r="F776" s="14">
        <f>TRUNC(E776*D776,1)</f>
        <v>0</v>
      </c>
      <c r="G776" s="13">
        <f>단가대비표!P187</f>
        <v>141096</v>
      </c>
      <c r="H776" s="14">
        <f>TRUNC(G776*D776,1)</f>
        <v>28219.200000000001</v>
      </c>
      <c r="I776" s="13">
        <f>단가대비표!V187</f>
        <v>0</v>
      </c>
      <c r="J776" s="14">
        <f>TRUNC(I776*D776,1)</f>
        <v>0</v>
      </c>
      <c r="K776" s="13">
        <f>TRUNC(E776+G776+I776,1)</f>
        <v>141096</v>
      </c>
      <c r="L776" s="14">
        <f>TRUNC(F776+H776+J776,1)</f>
        <v>28219.200000000001</v>
      </c>
      <c r="M776" s="8" t="s">
        <v>52</v>
      </c>
      <c r="N776" s="2" t="s">
        <v>1156</v>
      </c>
      <c r="O776" s="2" t="s">
        <v>916</v>
      </c>
      <c r="P776" s="2" t="s">
        <v>65</v>
      </c>
      <c r="Q776" s="2" t="s">
        <v>65</v>
      </c>
      <c r="R776" s="2" t="s">
        <v>64</v>
      </c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2" t="s">
        <v>52</v>
      </c>
      <c r="AW776" s="2" t="s">
        <v>2027</v>
      </c>
      <c r="AX776" s="2" t="s">
        <v>52</v>
      </c>
      <c r="AY776" s="2" t="s">
        <v>52</v>
      </c>
    </row>
    <row r="777" spans="1:51" ht="30" customHeight="1" x14ac:dyDescent="0.3">
      <c r="A777" s="8" t="s">
        <v>904</v>
      </c>
      <c r="B777" s="8" t="s">
        <v>52</v>
      </c>
      <c r="C777" s="8" t="s">
        <v>52</v>
      </c>
      <c r="D777" s="9"/>
      <c r="E777" s="13"/>
      <c r="F777" s="14">
        <f>TRUNC(SUMIF(N776:N776, N775, F776:F776),0)</f>
        <v>0</v>
      </c>
      <c r="G777" s="13"/>
      <c r="H777" s="14">
        <f>TRUNC(SUMIF(N776:N776, N775, H776:H776),0)</f>
        <v>28219</v>
      </c>
      <c r="I777" s="13"/>
      <c r="J777" s="14">
        <f>TRUNC(SUMIF(N776:N776, N775, J776:J776),0)</f>
        <v>0</v>
      </c>
      <c r="K777" s="13"/>
      <c r="L777" s="14">
        <f>F777+H777+J777</f>
        <v>28219</v>
      </c>
      <c r="M777" s="8" t="s">
        <v>52</v>
      </c>
      <c r="N777" s="2" t="s">
        <v>99</v>
      </c>
      <c r="O777" s="2" t="s">
        <v>99</v>
      </c>
      <c r="P777" s="2" t="s">
        <v>52</v>
      </c>
      <c r="Q777" s="2" t="s">
        <v>52</v>
      </c>
      <c r="R777" s="2" t="s">
        <v>52</v>
      </c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2" t="s">
        <v>52</v>
      </c>
      <c r="AW777" s="2" t="s">
        <v>52</v>
      </c>
      <c r="AX777" s="2" t="s">
        <v>52</v>
      </c>
      <c r="AY777" s="2" t="s">
        <v>52</v>
      </c>
    </row>
    <row r="778" spans="1:51" ht="30" customHeight="1" x14ac:dyDescent="0.3">
      <c r="A778" s="9"/>
      <c r="B778" s="9"/>
      <c r="C778" s="9"/>
      <c r="D778" s="9"/>
      <c r="E778" s="13"/>
      <c r="F778" s="14"/>
      <c r="G778" s="13"/>
      <c r="H778" s="14"/>
      <c r="I778" s="13"/>
      <c r="J778" s="14"/>
      <c r="K778" s="13"/>
      <c r="L778" s="14"/>
      <c r="M778" s="9"/>
    </row>
    <row r="779" spans="1:51" ht="30" customHeight="1" x14ac:dyDescent="0.3">
      <c r="A779" s="36" t="s">
        <v>2028</v>
      </c>
      <c r="B779" s="36"/>
      <c r="C779" s="36"/>
      <c r="D779" s="36"/>
      <c r="E779" s="37"/>
      <c r="F779" s="38"/>
      <c r="G779" s="37"/>
      <c r="H779" s="38"/>
      <c r="I779" s="37"/>
      <c r="J779" s="38"/>
      <c r="K779" s="37"/>
      <c r="L779" s="38"/>
      <c r="M779" s="36"/>
      <c r="N779" s="1" t="s">
        <v>1180</v>
      </c>
    </row>
    <row r="780" spans="1:51" ht="30" customHeight="1" x14ac:dyDescent="0.3">
      <c r="A780" s="8" t="s">
        <v>910</v>
      </c>
      <c r="B780" s="8" t="s">
        <v>911</v>
      </c>
      <c r="C780" s="8" t="s">
        <v>912</v>
      </c>
      <c r="D780" s="9">
        <v>0.06</v>
      </c>
      <c r="E780" s="13">
        <f>단가대비표!O200</f>
        <v>0</v>
      </c>
      <c r="F780" s="14">
        <f>TRUNC(E780*D780,1)</f>
        <v>0</v>
      </c>
      <c r="G780" s="13">
        <f>단가대비표!P200</f>
        <v>224657</v>
      </c>
      <c r="H780" s="14">
        <f>TRUNC(G780*D780,1)</f>
        <v>13479.4</v>
      </c>
      <c r="I780" s="13">
        <f>단가대비표!V200</f>
        <v>0</v>
      </c>
      <c r="J780" s="14">
        <f>TRUNC(I780*D780,1)</f>
        <v>0</v>
      </c>
      <c r="K780" s="13">
        <f t="shared" ref="K780:L782" si="101">TRUNC(E780+G780+I780,1)</f>
        <v>224657</v>
      </c>
      <c r="L780" s="14">
        <f t="shared" si="101"/>
        <v>13479.4</v>
      </c>
      <c r="M780" s="8" t="s">
        <v>52</v>
      </c>
      <c r="N780" s="2" t="s">
        <v>1180</v>
      </c>
      <c r="O780" s="2" t="s">
        <v>913</v>
      </c>
      <c r="P780" s="2" t="s">
        <v>65</v>
      </c>
      <c r="Q780" s="2" t="s">
        <v>65</v>
      </c>
      <c r="R780" s="2" t="s">
        <v>64</v>
      </c>
      <c r="S780" s="3"/>
      <c r="T780" s="3"/>
      <c r="U780" s="3"/>
      <c r="V780" s="3">
        <v>1</v>
      </c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2" t="s">
        <v>52</v>
      </c>
      <c r="AW780" s="2" t="s">
        <v>2029</v>
      </c>
      <c r="AX780" s="2" t="s">
        <v>52</v>
      </c>
      <c r="AY780" s="2" t="s">
        <v>52</v>
      </c>
    </row>
    <row r="781" spans="1:51" ht="30" customHeight="1" x14ac:dyDescent="0.3">
      <c r="A781" s="8" t="s">
        <v>915</v>
      </c>
      <c r="B781" s="8" t="s">
        <v>911</v>
      </c>
      <c r="C781" s="8" t="s">
        <v>912</v>
      </c>
      <c r="D781" s="9">
        <v>6.0000000000000001E-3</v>
      </c>
      <c r="E781" s="13">
        <f>단가대비표!O187</f>
        <v>0</v>
      </c>
      <c r="F781" s="14">
        <f>TRUNC(E781*D781,1)</f>
        <v>0</v>
      </c>
      <c r="G781" s="13">
        <f>단가대비표!P187</f>
        <v>141096</v>
      </c>
      <c r="H781" s="14">
        <f>TRUNC(G781*D781,1)</f>
        <v>846.5</v>
      </c>
      <c r="I781" s="13">
        <f>단가대비표!V187</f>
        <v>0</v>
      </c>
      <c r="J781" s="14">
        <f>TRUNC(I781*D781,1)</f>
        <v>0</v>
      </c>
      <c r="K781" s="13">
        <f t="shared" si="101"/>
        <v>141096</v>
      </c>
      <c r="L781" s="14">
        <f t="shared" si="101"/>
        <v>846.5</v>
      </c>
      <c r="M781" s="8" t="s">
        <v>52</v>
      </c>
      <c r="N781" s="2" t="s">
        <v>1180</v>
      </c>
      <c r="O781" s="2" t="s">
        <v>916</v>
      </c>
      <c r="P781" s="2" t="s">
        <v>65</v>
      </c>
      <c r="Q781" s="2" t="s">
        <v>65</v>
      </c>
      <c r="R781" s="2" t="s">
        <v>64</v>
      </c>
      <c r="S781" s="3"/>
      <c r="T781" s="3"/>
      <c r="U781" s="3"/>
      <c r="V781" s="3">
        <v>1</v>
      </c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2" t="s">
        <v>52</v>
      </c>
      <c r="AW781" s="2" t="s">
        <v>2030</v>
      </c>
      <c r="AX781" s="2" t="s">
        <v>52</v>
      </c>
      <c r="AY781" s="2" t="s">
        <v>52</v>
      </c>
    </row>
    <row r="782" spans="1:51" ht="30" customHeight="1" x14ac:dyDescent="0.3">
      <c r="A782" s="8" t="s">
        <v>1026</v>
      </c>
      <c r="B782" s="8" t="s">
        <v>979</v>
      </c>
      <c r="C782" s="8" t="s">
        <v>623</v>
      </c>
      <c r="D782" s="9">
        <v>1</v>
      </c>
      <c r="E782" s="13">
        <v>0</v>
      </c>
      <c r="F782" s="14">
        <f>TRUNC(E782*D782,1)</f>
        <v>0</v>
      </c>
      <c r="G782" s="13">
        <v>0</v>
      </c>
      <c r="H782" s="14">
        <f>TRUNC(G782*D782,1)</f>
        <v>0</v>
      </c>
      <c r="I782" s="13">
        <f>TRUNC(SUMIF(V780:V782, RIGHTB(O782, 1), H780:H782)*U782, 2)</f>
        <v>286.51</v>
      </c>
      <c r="J782" s="14">
        <f>TRUNC(I782*D782,1)</f>
        <v>286.5</v>
      </c>
      <c r="K782" s="13">
        <f t="shared" si="101"/>
        <v>286.5</v>
      </c>
      <c r="L782" s="14">
        <f t="shared" si="101"/>
        <v>286.5</v>
      </c>
      <c r="M782" s="8" t="s">
        <v>52</v>
      </c>
      <c r="N782" s="2" t="s">
        <v>1180</v>
      </c>
      <c r="O782" s="2" t="s">
        <v>806</v>
      </c>
      <c r="P782" s="2" t="s">
        <v>65</v>
      </c>
      <c r="Q782" s="2" t="s">
        <v>65</v>
      </c>
      <c r="R782" s="2" t="s">
        <v>65</v>
      </c>
      <c r="S782" s="3">
        <v>1</v>
      </c>
      <c r="T782" s="3">
        <v>2</v>
      </c>
      <c r="U782" s="3">
        <v>0.02</v>
      </c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2" t="s">
        <v>52</v>
      </c>
      <c r="AW782" s="2" t="s">
        <v>2031</v>
      </c>
      <c r="AX782" s="2" t="s">
        <v>52</v>
      </c>
      <c r="AY782" s="2" t="s">
        <v>52</v>
      </c>
    </row>
    <row r="783" spans="1:51" ht="30" customHeight="1" x14ac:dyDescent="0.3">
      <c r="A783" s="8" t="s">
        <v>904</v>
      </c>
      <c r="B783" s="8" t="s">
        <v>52</v>
      </c>
      <c r="C783" s="8" t="s">
        <v>52</v>
      </c>
      <c r="D783" s="9"/>
      <c r="E783" s="13"/>
      <c r="F783" s="14">
        <f>TRUNC(SUMIF(N780:N782, N779, F780:F782),0)</f>
        <v>0</v>
      </c>
      <c r="G783" s="13"/>
      <c r="H783" s="14">
        <f>TRUNC(SUMIF(N780:N782, N779, H780:H782),0)</f>
        <v>14325</v>
      </c>
      <c r="I783" s="13"/>
      <c r="J783" s="14">
        <f>TRUNC(SUMIF(N780:N782, N779, J780:J782),0)</f>
        <v>286</v>
      </c>
      <c r="K783" s="13"/>
      <c r="L783" s="14">
        <f>F783+H783+J783</f>
        <v>14611</v>
      </c>
      <c r="M783" s="8" t="s">
        <v>52</v>
      </c>
      <c r="N783" s="2" t="s">
        <v>99</v>
      </c>
      <c r="O783" s="2" t="s">
        <v>99</v>
      </c>
      <c r="P783" s="2" t="s">
        <v>52</v>
      </c>
      <c r="Q783" s="2" t="s">
        <v>52</v>
      </c>
      <c r="R783" s="2" t="s">
        <v>52</v>
      </c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2" t="s">
        <v>52</v>
      </c>
      <c r="AW783" s="2" t="s">
        <v>52</v>
      </c>
      <c r="AX783" s="2" t="s">
        <v>52</v>
      </c>
      <c r="AY783" s="2" t="s">
        <v>52</v>
      </c>
    </row>
    <row r="784" spans="1:51" ht="30" customHeight="1" x14ac:dyDescent="0.3">
      <c r="A784" s="9"/>
      <c r="B784" s="9"/>
      <c r="C784" s="9"/>
      <c r="D784" s="9"/>
      <c r="E784" s="13"/>
      <c r="F784" s="14"/>
      <c r="G784" s="13"/>
      <c r="H784" s="14"/>
      <c r="I784" s="13"/>
      <c r="J784" s="14"/>
      <c r="K784" s="13"/>
      <c r="L784" s="14"/>
      <c r="M784" s="9"/>
    </row>
    <row r="785" spans="1:51" ht="30" customHeight="1" x14ac:dyDescent="0.3">
      <c r="A785" s="36" t="s">
        <v>2032</v>
      </c>
      <c r="B785" s="36"/>
      <c r="C785" s="36"/>
      <c r="D785" s="36"/>
      <c r="E785" s="37"/>
      <c r="F785" s="38"/>
      <c r="G785" s="37"/>
      <c r="H785" s="38"/>
      <c r="I785" s="37"/>
      <c r="J785" s="38"/>
      <c r="K785" s="37"/>
      <c r="L785" s="38"/>
      <c r="M785" s="36"/>
      <c r="N785" s="1" t="s">
        <v>1185</v>
      </c>
    </row>
    <row r="786" spans="1:51" ht="30" customHeight="1" x14ac:dyDescent="0.3">
      <c r="A786" s="8" t="s">
        <v>2033</v>
      </c>
      <c r="B786" s="8" t="s">
        <v>2034</v>
      </c>
      <c r="C786" s="8" t="s">
        <v>80</v>
      </c>
      <c r="D786" s="9">
        <v>1</v>
      </c>
      <c r="E786" s="13">
        <f>일위대가목록!E137</f>
        <v>61</v>
      </c>
      <c r="F786" s="14">
        <f>TRUNC(E786*D786,1)</f>
        <v>61</v>
      </c>
      <c r="G786" s="13">
        <f>일위대가목록!F137</f>
        <v>2064</v>
      </c>
      <c r="H786" s="14">
        <f>TRUNC(G786*D786,1)</f>
        <v>2064</v>
      </c>
      <c r="I786" s="13">
        <f>일위대가목록!G137</f>
        <v>0</v>
      </c>
      <c r="J786" s="14">
        <f>TRUNC(I786*D786,1)</f>
        <v>0</v>
      </c>
      <c r="K786" s="13">
        <f t="shared" ref="K786:L789" si="102">TRUNC(E786+G786+I786,1)</f>
        <v>2125</v>
      </c>
      <c r="L786" s="14">
        <f t="shared" si="102"/>
        <v>2125</v>
      </c>
      <c r="M786" s="8" t="s">
        <v>2035</v>
      </c>
      <c r="N786" s="2" t="s">
        <v>1185</v>
      </c>
      <c r="O786" s="2" t="s">
        <v>2036</v>
      </c>
      <c r="P786" s="2" t="s">
        <v>64</v>
      </c>
      <c r="Q786" s="2" t="s">
        <v>65</v>
      </c>
      <c r="R786" s="2" t="s">
        <v>65</v>
      </c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2" t="s">
        <v>52</v>
      </c>
      <c r="AW786" s="2" t="s">
        <v>2037</v>
      </c>
      <c r="AX786" s="2" t="s">
        <v>52</v>
      </c>
      <c r="AY786" s="2" t="s">
        <v>52</v>
      </c>
    </row>
    <row r="787" spans="1:51" ht="30" customHeight="1" x14ac:dyDescent="0.3">
      <c r="A787" s="8" t="s">
        <v>2038</v>
      </c>
      <c r="B787" s="8" t="s">
        <v>2039</v>
      </c>
      <c r="C787" s="8" t="s">
        <v>992</v>
      </c>
      <c r="D787" s="9">
        <v>0.19700000000000001</v>
      </c>
      <c r="E787" s="13">
        <f>단가대비표!O178</f>
        <v>2883.33</v>
      </c>
      <c r="F787" s="14">
        <f>TRUNC(E787*D787,1)</f>
        <v>568</v>
      </c>
      <c r="G787" s="13">
        <f>단가대비표!P178</f>
        <v>0</v>
      </c>
      <c r="H787" s="14">
        <f>TRUNC(G787*D787,1)</f>
        <v>0</v>
      </c>
      <c r="I787" s="13">
        <f>단가대비표!V178</f>
        <v>0</v>
      </c>
      <c r="J787" s="14">
        <f>TRUNC(I787*D787,1)</f>
        <v>0</v>
      </c>
      <c r="K787" s="13">
        <f t="shared" si="102"/>
        <v>2883.3</v>
      </c>
      <c r="L787" s="14">
        <f t="shared" si="102"/>
        <v>568</v>
      </c>
      <c r="M787" s="8" t="s">
        <v>52</v>
      </c>
      <c r="N787" s="2" t="s">
        <v>1185</v>
      </c>
      <c r="O787" s="2" t="s">
        <v>2040</v>
      </c>
      <c r="P787" s="2" t="s">
        <v>65</v>
      </c>
      <c r="Q787" s="2" t="s">
        <v>65</v>
      </c>
      <c r="R787" s="2" t="s">
        <v>64</v>
      </c>
      <c r="S787" s="3"/>
      <c r="T787" s="3"/>
      <c r="U787" s="3"/>
      <c r="V787" s="3">
        <v>1</v>
      </c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2" t="s">
        <v>52</v>
      </c>
      <c r="AW787" s="2" t="s">
        <v>2041</v>
      </c>
      <c r="AX787" s="2" t="s">
        <v>52</v>
      </c>
      <c r="AY787" s="2" t="s">
        <v>52</v>
      </c>
    </row>
    <row r="788" spans="1:51" ht="30" customHeight="1" x14ac:dyDescent="0.3">
      <c r="A788" s="8" t="s">
        <v>1137</v>
      </c>
      <c r="B788" s="8" t="s">
        <v>1534</v>
      </c>
      <c r="C788" s="8" t="s">
        <v>623</v>
      </c>
      <c r="D788" s="9">
        <v>1</v>
      </c>
      <c r="E788" s="13">
        <f>TRUNC(SUMIF(V786:V789, RIGHTB(O788, 1), F786:F789)*U788, 2)</f>
        <v>34.08</v>
      </c>
      <c r="F788" s="14">
        <f>TRUNC(E788*D788,1)</f>
        <v>34</v>
      </c>
      <c r="G788" s="13">
        <v>0</v>
      </c>
      <c r="H788" s="14">
        <f>TRUNC(G788*D788,1)</f>
        <v>0</v>
      </c>
      <c r="I788" s="13">
        <v>0</v>
      </c>
      <c r="J788" s="14">
        <f>TRUNC(I788*D788,1)</f>
        <v>0</v>
      </c>
      <c r="K788" s="13">
        <f t="shared" si="102"/>
        <v>34</v>
      </c>
      <c r="L788" s="14">
        <f t="shared" si="102"/>
        <v>34</v>
      </c>
      <c r="M788" s="8" t="s">
        <v>52</v>
      </c>
      <c r="N788" s="2" t="s">
        <v>1185</v>
      </c>
      <c r="O788" s="2" t="s">
        <v>806</v>
      </c>
      <c r="P788" s="2" t="s">
        <v>65</v>
      </c>
      <c r="Q788" s="2" t="s">
        <v>65</v>
      </c>
      <c r="R788" s="2" t="s">
        <v>65</v>
      </c>
      <c r="S788" s="3">
        <v>0</v>
      </c>
      <c r="T788" s="3">
        <v>0</v>
      </c>
      <c r="U788" s="3">
        <v>0.06</v>
      </c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2" t="s">
        <v>52</v>
      </c>
      <c r="AW788" s="2" t="s">
        <v>2042</v>
      </c>
      <c r="AX788" s="2" t="s">
        <v>52</v>
      </c>
      <c r="AY788" s="2" t="s">
        <v>52</v>
      </c>
    </row>
    <row r="789" spans="1:51" ht="30" customHeight="1" x14ac:dyDescent="0.3">
      <c r="A789" s="8" t="s">
        <v>2043</v>
      </c>
      <c r="B789" s="8" t="s">
        <v>1576</v>
      </c>
      <c r="C789" s="8" t="s">
        <v>80</v>
      </c>
      <c r="D789" s="9">
        <v>1</v>
      </c>
      <c r="E789" s="13">
        <f>일위대가목록!E138</f>
        <v>210</v>
      </c>
      <c r="F789" s="14">
        <f>TRUNC(E789*D789,1)</f>
        <v>210</v>
      </c>
      <c r="G789" s="13">
        <f>일위대가목록!F138</f>
        <v>10530</v>
      </c>
      <c r="H789" s="14">
        <f>TRUNC(G789*D789,1)</f>
        <v>10530</v>
      </c>
      <c r="I789" s="13">
        <f>일위대가목록!G138</f>
        <v>0</v>
      </c>
      <c r="J789" s="14">
        <f>TRUNC(I789*D789,1)</f>
        <v>0</v>
      </c>
      <c r="K789" s="13">
        <f t="shared" si="102"/>
        <v>10740</v>
      </c>
      <c r="L789" s="14">
        <f t="shared" si="102"/>
        <v>10740</v>
      </c>
      <c r="M789" s="8" t="s">
        <v>2044</v>
      </c>
      <c r="N789" s="2" t="s">
        <v>1185</v>
      </c>
      <c r="O789" s="2" t="s">
        <v>2045</v>
      </c>
      <c r="P789" s="2" t="s">
        <v>64</v>
      </c>
      <c r="Q789" s="2" t="s">
        <v>65</v>
      </c>
      <c r="R789" s="2" t="s">
        <v>65</v>
      </c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2" t="s">
        <v>52</v>
      </c>
      <c r="AW789" s="2" t="s">
        <v>2046</v>
      </c>
      <c r="AX789" s="2" t="s">
        <v>52</v>
      </c>
      <c r="AY789" s="2" t="s">
        <v>52</v>
      </c>
    </row>
    <row r="790" spans="1:51" ht="30" customHeight="1" x14ac:dyDescent="0.3">
      <c r="A790" s="8" t="s">
        <v>904</v>
      </c>
      <c r="B790" s="8" t="s">
        <v>52</v>
      </c>
      <c r="C790" s="8" t="s">
        <v>52</v>
      </c>
      <c r="D790" s="9"/>
      <c r="E790" s="13"/>
      <c r="F790" s="14">
        <f>TRUNC(SUMIF(N786:N789, N785, F786:F789),0)</f>
        <v>873</v>
      </c>
      <c r="G790" s="13"/>
      <c r="H790" s="14">
        <f>TRUNC(SUMIF(N786:N789, N785, H786:H789),0)</f>
        <v>12594</v>
      </c>
      <c r="I790" s="13"/>
      <c r="J790" s="14">
        <f>TRUNC(SUMIF(N786:N789, N785, J786:J789),0)</f>
        <v>0</v>
      </c>
      <c r="K790" s="13"/>
      <c r="L790" s="14">
        <f>F790+H790+J790</f>
        <v>13467</v>
      </c>
      <c r="M790" s="8" t="s">
        <v>52</v>
      </c>
      <c r="N790" s="2" t="s">
        <v>99</v>
      </c>
      <c r="O790" s="2" t="s">
        <v>99</v>
      </c>
      <c r="P790" s="2" t="s">
        <v>52</v>
      </c>
      <c r="Q790" s="2" t="s">
        <v>52</v>
      </c>
      <c r="R790" s="2" t="s">
        <v>52</v>
      </c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2" t="s">
        <v>52</v>
      </c>
      <c r="AW790" s="2" t="s">
        <v>52</v>
      </c>
      <c r="AX790" s="2" t="s">
        <v>52</v>
      </c>
      <c r="AY790" s="2" t="s">
        <v>52</v>
      </c>
    </row>
    <row r="791" spans="1:51" ht="30" customHeight="1" x14ac:dyDescent="0.3">
      <c r="A791" s="9"/>
      <c r="B791" s="9"/>
      <c r="C791" s="9"/>
      <c r="D791" s="9"/>
      <c r="E791" s="13"/>
      <c r="F791" s="14"/>
      <c r="G791" s="13"/>
      <c r="H791" s="14"/>
      <c r="I791" s="13"/>
      <c r="J791" s="14"/>
      <c r="K791" s="13"/>
      <c r="L791" s="14"/>
      <c r="M791" s="9"/>
    </row>
    <row r="792" spans="1:51" ht="30" customHeight="1" x14ac:dyDescent="0.3">
      <c r="A792" s="36" t="s">
        <v>2047</v>
      </c>
      <c r="B792" s="36"/>
      <c r="C792" s="36"/>
      <c r="D792" s="36"/>
      <c r="E792" s="37"/>
      <c r="F792" s="38"/>
      <c r="G792" s="37"/>
      <c r="H792" s="38"/>
      <c r="I792" s="37"/>
      <c r="J792" s="38"/>
      <c r="K792" s="37"/>
      <c r="L792" s="38"/>
      <c r="M792" s="36"/>
      <c r="N792" s="1" t="s">
        <v>2036</v>
      </c>
    </row>
    <row r="793" spans="1:51" ht="30" customHeight="1" x14ac:dyDescent="0.3">
      <c r="A793" s="8" t="s">
        <v>2048</v>
      </c>
      <c r="B793" s="8" t="s">
        <v>911</v>
      </c>
      <c r="C793" s="8" t="s">
        <v>912</v>
      </c>
      <c r="D793" s="9">
        <v>8.9999999999999993E-3</v>
      </c>
      <c r="E793" s="13">
        <f>단가대비표!O206</f>
        <v>0</v>
      </c>
      <c r="F793" s="14">
        <f>TRUNC(E793*D793,1)</f>
        <v>0</v>
      </c>
      <c r="G793" s="13">
        <f>단가대비표!P206</f>
        <v>213676</v>
      </c>
      <c r="H793" s="14">
        <f>TRUNC(G793*D793,1)</f>
        <v>1923</v>
      </c>
      <c r="I793" s="13">
        <f>단가대비표!V206</f>
        <v>0</v>
      </c>
      <c r="J793" s="14">
        <f>TRUNC(I793*D793,1)</f>
        <v>0</v>
      </c>
      <c r="K793" s="13">
        <f t="shared" ref="K793:L795" si="103">TRUNC(E793+G793+I793,1)</f>
        <v>213676</v>
      </c>
      <c r="L793" s="14">
        <f t="shared" si="103"/>
        <v>1923</v>
      </c>
      <c r="M793" s="8" t="s">
        <v>52</v>
      </c>
      <c r="N793" s="2" t="s">
        <v>2036</v>
      </c>
      <c r="O793" s="2" t="s">
        <v>2049</v>
      </c>
      <c r="P793" s="2" t="s">
        <v>65</v>
      </c>
      <c r="Q793" s="2" t="s">
        <v>65</v>
      </c>
      <c r="R793" s="2" t="s">
        <v>64</v>
      </c>
      <c r="S793" s="3"/>
      <c r="T793" s="3"/>
      <c r="U793" s="3"/>
      <c r="V793" s="3">
        <v>1</v>
      </c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2" t="s">
        <v>52</v>
      </c>
      <c r="AW793" s="2" t="s">
        <v>2050</v>
      </c>
      <c r="AX793" s="2" t="s">
        <v>52</v>
      </c>
      <c r="AY793" s="2" t="s">
        <v>52</v>
      </c>
    </row>
    <row r="794" spans="1:51" ht="30" customHeight="1" x14ac:dyDescent="0.3">
      <c r="A794" s="8" t="s">
        <v>915</v>
      </c>
      <c r="B794" s="8" t="s">
        <v>911</v>
      </c>
      <c r="C794" s="8" t="s">
        <v>912</v>
      </c>
      <c r="D794" s="9">
        <v>1E-3</v>
      </c>
      <c r="E794" s="13">
        <f>단가대비표!O187</f>
        <v>0</v>
      </c>
      <c r="F794" s="14">
        <f>TRUNC(E794*D794,1)</f>
        <v>0</v>
      </c>
      <c r="G794" s="13">
        <f>단가대비표!P187</f>
        <v>141096</v>
      </c>
      <c r="H794" s="14">
        <f>TRUNC(G794*D794,1)</f>
        <v>141</v>
      </c>
      <c r="I794" s="13">
        <f>단가대비표!V187</f>
        <v>0</v>
      </c>
      <c r="J794" s="14">
        <f>TRUNC(I794*D794,1)</f>
        <v>0</v>
      </c>
      <c r="K794" s="13">
        <f t="shared" si="103"/>
        <v>141096</v>
      </c>
      <c r="L794" s="14">
        <f t="shared" si="103"/>
        <v>141</v>
      </c>
      <c r="M794" s="8" t="s">
        <v>52</v>
      </c>
      <c r="N794" s="2" t="s">
        <v>2036</v>
      </c>
      <c r="O794" s="2" t="s">
        <v>916</v>
      </c>
      <c r="P794" s="2" t="s">
        <v>65</v>
      </c>
      <c r="Q794" s="2" t="s">
        <v>65</v>
      </c>
      <c r="R794" s="2" t="s">
        <v>64</v>
      </c>
      <c r="S794" s="3"/>
      <c r="T794" s="3"/>
      <c r="U794" s="3"/>
      <c r="V794" s="3">
        <v>1</v>
      </c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2" t="s">
        <v>52</v>
      </c>
      <c r="AW794" s="2" t="s">
        <v>2051</v>
      </c>
      <c r="AX794" s="2" t="s">
        <v>52</v>
      </c>
      <c r="AY794" s="2" t="s">
        <v>52</v>
      </c>
    </row>
    <row r="795" spans="1:51" ht="30" customHeight="1" x14ac:dyDescent="0.3">
      <c r="A795" s="8" t="s">
        <v>2052</v>
      </c>
      <c r="B795" s="8" t="s">
        <v>1032</v>
      </c>
      <c r="C795" s="8" t="s">
        <v>623</v>
      </c>
      <c r="D795" s="9">
        <v>1</v>
      </c>
      <c r="E795" s="13">
        <f>TRUNC(SUMIF(V793:V795, RIGHTB(O795, 1), H793:H795)*U795, 2)</f>
        <v>61.92</v>
      </c>
      <c r="F795" s="14">
        <f>TRUNC(E795*D795,1)</f>
        <v>61.9</v>
      </c>
      <c r="G795" s="13">
        <v>0</v>
      </c>
      <c r="H795" s="14">
        <f>TRUNC(G795*D795,1)</f>
        <v>0</v>
      </c>
      <c r="I795" s="13">
        <v>0</v>
      </c>
      <c r="J795" s="14">
        <f>TRUNC(I795*D795,1)</f>
        <v>0</v>
      </c>
      <c r="K795" s="13">
        <f t="shared" si="103"/>
        <v>61.9</v>
      </c>
      <c r="L795" s="14">
        <f t="shared" si="103"/>
        <v>61.9</v>
      </c>
      <c r="M795" s="8" t="s">
        <v>52</v>
      </c>
      <c r="N795" s="2" t="s">
        <v>2036</v>
      </c>
      <c r="O795" s="2" t="s">
        <v>806</v>
      </c>
      <c r="P795" s="2" t="s">
        <v>65</v>
      </c>
      <c r="Q795" s="2" t="s">
        <v>65</v>
      </c>
      <c r="R795" s="2" t="s">
        <v>65</v>
      </c>
      <c r="S795" s="3">
        <v>1</v>
      </c>
      <c r="T795" s="3">
        <v>0</v>
      </c>
      <c r="U795" s="3">
        <v>0.03</v>
      </c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2" t="s">
        <v>52</v>
      </c>
      <c r="AW795" s="2" t="s">
        <v>2053</v>
      </c>
      <c r="AX795" s="2" t="s">
        <v>52</v>
      </c>
      <c r="AY795" s="2" t="s">
        <v>52</v>
      </c>
    </row>
    <row r="796" spans="1:51" ht="30" customHeight="1" x14ac:dyDescent="0.3">
      <c r="A796" s="8" t="s">
        <v>904</v>
      </c>
      <c r="B796" s="8" t="s">
        <v>52</v>
      </c>
      <c r="C796" s="8" t="s">
        <v>52</v>
      </c>
      <c r="D796" s="9"/>
      <c r="E796" s="13"/>
      <c r="F796" s="14">
        <f>TRUNC(SUMIF(N793:N795, N792, F793:F795),0)</f>
        <v>61</v>
      </c>
      <c r="G796" s="13"/>
      <c r="H796" s="14">
        <f>TRUNC(SUMIF(N793:N795, N792, H793:H795),0)</f>
        <v>2064</v>
      </c>
      <c r="I796" s="13"/>
      <c r="J796" s="14">
        <f>TRUNC(SUMIF(N793:N795, N792, J793:J795),0)</f>
        <v>0</v>
      </c>
      <c r="K796" s="13"/>
      <c r="L796" s="14">
        <f>F796+H796+J796</f>
        <v>2125</v>
      </c>
      <c r="M796" s="8" t="s">
        <v>52</v>
      </c>
      <c r="N796" s="2" t="s">
        <v>99</v>
      </c>
      <c r="O796" s="2" t="s">
        <v>99</v>
      </c>
      <c r="P796" s="2" t="s">
        <v>52</v>
      </c>
      <c r="Q796" s="2" t="s">
        <v>52</v>
      </c>
      <c r="R796" s="2" t="s">
        <v>52</v>
      </c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2" t="s">
        <v>52</v>
      </c>
      <c r="AW796" s="2" t="s">
        <v>52</v>
      </c>
      <c r="AX796" s="2" t="s">
        <v>52</v>
      </c>
      <c r="AY796" s="2" t="s">
        <v>52</v>
      </c>
    </row>
    <row r="797" spans="1:51" ht="30" customHeight="1" x14ac:dyDescent="0.3">
      <c r="A797" s="9"/>
      <c r="B797" s="9"/>
      <c r="C797" s="9"/>
      <c r="D797" s="9"/>
      <c r="E797" s="13"/>
      <c r="F797" s="14"/>
      <c r="G797" s="13"/>
      <c r="H797" s="14"/>
      <c r="I797" s="13"/>
      <c r="J797" s="14"/>
      <c r="K797" s="13"/>
      <c r="L797" s="14"/>
      <c r="M797" s="9"/>
    </row>
    <row r="798" spans="1:51" ht="30" customHeight="1" x14ac:dyDescent="0.3">
      <c r="A798" s="36" t="s">
        <v>2054</v>
      </c>
      <c r="B798" s="36"/>
      <c r="C798" s="36"/>
      <c r="D798" s="36"/>
      <c r="E798" s="37"/>
      <c r="F798" s="38"/>
      <c r="G798" s="37"/>
      <c r="H798" s="38"/>
      <c r="I798" s="37"/>
      <c r="J798" s="38"/>
      <c r="K798" s="37"/>
      <c r="L798" s="38"/>
      <c r="M798" s="36"/>
      <c r="N798" s="1" t="s">
        <v>2045</v>
      </c>
    </row>
    <row r="799" spans="1:51" ht="30" customHeight="1" x14ac:dyDescent="0.3">
      <c r="A799" s="8" t="s">
        <v>2048</v>
      </c>
      <c r="B799" s="8" t="s">
        <v>911</v>
      </c>
      <c r="C799" s="8" t="s">
        <v>912</v>
      </c>
      <c r="D799" s="9">
        <v>2.1999999999999999E-2</v>
      </c>
      <c r="E799" s="13">
        <f>단가대비표!O206</f>
        <v>0</v>
      </c>
      <c r="F799" s="14">
        <f>TRUNC(E799*D799,1)</f>
        <v>0</v>
      </c>
      <c r="G799" s="13">
        <f>단가대비표!P206</f>
        <v>213676</v>
      </c>
      <c r="H799" s="14">
        <f>TRUNC(G799*D799,1)</f>
        <v>4700.8</v>
      </c>
      <c r="I799" s="13">
        <f>단가대비표!V206</f>
        <v>0</v>
      </c>
      <c r="J799" s="14">
        <f>TRUNC(I799*D799,1)</f>
        <v>0</v>
      </c>
      <c r="K799" s="13">
        <f t="shared" ref="K799:L803" si="104">TRUNC(E799+G799+I799,1)</f>
        <v>213676</v>
      </c>
      <c r="L799" s="14">
        <f t="shared" si="104"/>
        <v>4700.8</v>
      </c>
      <c r="M799" s="8" t="s">
        <v>52</v>
      </c>
      <c r="N799" s="2" t="s">
        <v>2045</v>
      </c>
      <c r="O799" s="2" t="s">
        <v>2049</v>
      </c>
      <c r="P799" s="2" t="s">
        <v>65</v>
      </c>
      <c r="Q799" s="2" t="s">
        <v>65</v>
      </c>
      <c r="R799" s="2" t="s">
        <v>64</v>
      </c>
      <c r="S799" s="3"/>
      <c r="T799" s="3"/>
      <c r="U799" s="3"/>
      <c r="V799" s="3">
        <v>1</v>
      </c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2" t="s">
        <v>52</v>
      </c>
      <c r="AW799" s="2" t="s">
        <v>2055</v>
      </c>
      <c r="AX799" s="2" t="s">
        <v>52</v>
      </c>
      <c r="AY799" s="2" t="s">
        <v>52</v>
      </c>
    </row>
    <row r="800" spans="1:51" ht="30" customHeight="1" x14ac:dyDescent="0.3">
      <c r="A800" s="8" t="s">
        <v>915</v>
      </c>
      <c r="B800" s="8" t="s">
        <v>911</v>
      </c>
      <c r="C800" s="8" t="s">
        <v>912</v>
      </c>
      <c r="D800" s="9">
        <v>4.0000000000000001E-3</v>
      </c>
      <c r="E800" s="13">
        <f>단가대비표!O187</f>
        <v>0</v>
      </c>
      <c r="F800" s="14">
        <f>TRUNC(E800*D800,1)</f>
        <v>0</v>
      </c>
      <c r="G800" s="13">
        <f>단가대비표!P187</f>
        <v>141096</v>
      </c>
      <c r="H800" s="14">
        <f>TRUNC(G800*D800,1)</f>
        <v>564.29999999999995</v>
      </c>
      <c r="I800" s="13">
        <f>단가대비표!V187</f>
        <v>0</v>
      </c>
      <c r="J800" s="14">
        <f>TRUNC(I800*D800,1)</f>
        <v>0</v>
      </c>
      <c r="K800" s="13">
        <f t="shared" si="104"/>
        <v>141096</v>
      </c>
      <c r="L800" s="14">
        <f t="shared" si="104"/>
        <v>564.29999999999995</v>
      </c>
      <c r="M800" s="8" t="s">
        <v>52</v>
      </c>
      <c r="N800" s="2" t="s">
        <v>2045</v>
      </c>
      <c r="O800" s="2" t="s">
        <v>916</v>
      </c>
      <c r="P800" s="2" t="s">
        <v>65</v>
      </c>
      <c r="Q800" s="2" t="s">
        <v>65</v>
      </c>
      <c r="R800" s="2" t="s">
        <v>64</v>
      </c>
      <c r="S800" s="3"/>
      <c r="T800" s="3"/>
      <c r="U800" s="3"/>
      <c r="V800" s="3">
        <v>1</v>
      </c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2" t="s">
        <v>52</v>
      </c>
      <c r="AW800" s="2" t="s">
        <v>2056</v>
      </c>
      <c r="AX800" s="2" t="s">
        <v>52</v>
      </c>
      <c r="AY800" s="2" t="s">
        <v>52</v>
      </c>
    </row>
    <row r="801" spans="1:51" ht="30" customHeight="1" x14ac:dyDescent="0.3">
      <c r="A801" s="8" t="s">
        <v>2048</v>
      </c>
      <c r="B801" s="8" t="s">
        <v>911</v>
      </c>
      <c r="C801" s="8" t="s">
        <v>912</v>
      </c>
      <c r="D801" s="9">
        <v>2.1999999999999999E-2</v>
      </c>
      <c r="E801" s="13">
        <f>단가대비표!O206</f>
        <v>0</v>
      </c>
      <c r="F801" s="14">
        <f>TRUNC(E801*D801,1)</f>
        <v>0</v>
      </c>
      <c r="G801" s="13">
        <f>단가대비표!P206</f>
        <v>213676</v>
      </c>
      <c r="H801" s="14">
        <f>TRUNC(G801*D801,1)</f>
        <v>4700.8</v>
      </c>
      <c r="I801" s="13">
        <f>단가대비표!V206</f>
        <v>0</v>
      </c>
      <c r="J801" s="14">
        <f>TRUNC(I801*D801,1)</f>
        <v>0</v>
      </c>
      <c r="K801" s="13">
        <f t="shared" si="104"/>
        <v>213676</v>
      </c>
      <c r="L801" s="14">
        <f t="shared" si="104"/>
        <v>4700.8</v>
      </c>
      <c r="M801" s="8" t="s">
        <v>52</v>
      </c>
      <c r="N801" s="2" t="s">
        <v>2045</v>
      </c>
      <c r="O801" s="2" t="s">
        <v>2049</v>
      </c>
      <c r="P801" s="2" t="s">
        <v>65</v>
      </c>
      <c r="Q801" s="2" t="s">
        <v>65</v>
      </c>
      <c r="R801" s="2" t="s">
        <v>64</v>
      </c>
      <c r="S801" s="3"/>
      <c r="T801" s="3"/>
      <c r="U801" s="3"/>
      <c r="V801" s="3">
        <v>1</v>
      </c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2" t="s">
        <v>52</v>
      </c>
      <c r="AW801" s="2" t="s">
        <v>2055</v>
      </c>
      <c r="AX801" s="2" t="s">
        <v>52</v>
      </c>
      <c r="AY801" s="2" t="s">
        <v>52</v>
      </c>
    </row>
    <row r="802" spans="1:51" ht="30" customHeight="1" x14ac:dyDescent="0.3">
      <c r="A802" s="8" t="s">
        <v>915</v>
      </c>
      <c r="B802" s="8" t="s">
        <v>911</v>
      </c>
      <c r="C802" s="8" t="s">
        <v>912</v>
      </c>
      <c r="D802" s="9">
        <v>4.0000000000000001E-3</v>
      </c>
      <c r="E802" s="13">
        <f>단가대비표!O187</f>
        <v>0</v>
      </c>
      <c r="F802" s="14">
        <f>TRUNC(E802*D802,1)</f>
        <v>0</v>
      </c>
      <c r="G802" s="13">
        <f>단가대비표!P187</f>
        <v>141096</v>
      </c>
      <c r="H802" s="14">
        <f>TRUNC(G802*D802,1)</f>
        <v>564.29999999999995</v>
      </c>
      <c r="I802" s="13">
        <f>단가대비표!V187</f>
        <v>0</v>
      </c>
      <c r="J802" s="14">
        <f>TRUNC(I802*D802,1)</f>
        <v>0</v>
      </c>
      <c r="K802" s="13">
        <f t="shared" si="104"/>
        <v>141096</v>
      </c>
      <c r="L802" s="14">
        <f t="shared" si="104"/>
        <v>564.29999999999995</v>
      </c>
      <c r="M802" s="8" t="s">
        <v>52</v>
      </c>
      <c r="N802" s="2" t="s">
        <v>2045</v>
      </c>
      <c r="O802" s="2" t="s">
        <v>916</v>
      </c>
      <c r="P802" s="2" t="s">
        <v>65</v>
      </c>
      <c r="Q802" s="2" t="s">
        <v>65</v>
      </c>
      <c r="R802" s="2" t="s">
        <v>64</v>
      </c>
      <c r="S802" s="3"/>
      <c r="T802" s="3"/>
      <c r="U802" s="3"/>
      <c r="V802" s="3">
        <v>1</v>
      </c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2" t="s">
        <v>52</v>
      </c>
      <c r="AW802" s="2" t="s">
        <v>2056</v>
      </c>
      <c r="AX802" s="2" t="s">
        <v>52</v>
      </c>
      <c r="AY802" s="2" t="s">
        <v>52</v>
      </c>
    </row>
    <row r="803" spans="1:51" ht="30" customHeight="1" x14ac:dyDescent="0.3">
      <c r="A803" s="8" t="s">
        <v>2052</v>
      </c>
      <c r="B803" s="8" t="s">
        <v>979</v>
      </c>
      <c r="C803" s="8" t="s">
        <v>623</v>
      </c>
      <c r="D803" s="9">
        <v>1</v>
      </c>
      <c r="E803" s="13">
        <f>TRUNC(SUMIF(V799:V803, RIGHTB(O803, 1), H799:H803)*U803, 2)</f>
        <v>210.6</v>
      </c>
      <c r="F803" s="14">
        <f>TRUNC(E803*D803,1)</f>
        <v>210.6</v>
      </c>
      <c r="G803" s="13">
        <v>0</v>
      </c>
      <c r="H803" s="14">
        <f>TRUNC(G803*D803,1)</f>
        <v>0</v>
      </c>
      <c r="I803" s="13">
        <v>0</v>
      </c>
      <c r="J803" s="14">
        <f>TRUNC(I803*D803,1)</f>
        <v>0</v>
      </c>
      <c r="K803" s="13">
        <f t="shared" si="104"/>
        <v>210.6</v>
      </c>
      <c r="L803" s="14">
        <f t="shared" si="104"/>
        <v>210.6</v>
      </c>
      <c r="M803" s="8" t="s">
        <v>52</v>
      </c>
      <c r="N803" s="2" t="s">
        <v>2045</v>
      </c>
      <c r="O803" s="2" t="s">
        <v>806</v>
      </c>
      <c r="P803" s="2" t="s">
        <v>65</v>
      </c>
      <c r="Q803" s="2" t="s">
        <v>65</v>
      </c>
      <c r="R803" s="2" t="s">
        <v>65</v>
      </c>
      <c r="S803" s="3">
        <v>1</v>
      </c>
      <c r="T803" s="3">
        <v>0</v>
      </c>
      <c r="U803" s="3">
        <v>0.02</v>
      </c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2" t="s">
        <v>52</v>
      </c>
      <c r="AW803" s="2" t="s">
        <v>2057</v>
      </c>
      <c r="AX803" s="2" t="s">
        <v>52</v>
      </c>
      <c r="AY803" s="2" t="s">
        <v>52</v>
      </c>
    </row>
    <row r="804" spans="1:51" ht="30" customHeight="1" x14ac:dyDescent="0.3">
      <c r="A804" s="8" t="s">
        <v>904</v>
      </c>
      <c r="B804" s="8" t="s">
        <v>52</v>
      </c>
      <c r="C804" s="8" t="s">
        <v>52</v>
      </c>
      <c r="D804" s="9"/>
      <c r="E804" s="13"/>
      <c r="F804" s="14">
        <f>TRUNC(SUMIF(N799:N803, N798, F799:F803),0)</f>
        <v>210</v>
      </c>
      <c r="G804" s="13"/>
      <c r="H804" s="14">
        <f>TRUNC(SUMIF(N799:N803, N798, H799:H803),0)</f>
        <v>10530</v>
      </c>
      <c r="I804" s="13"/>
      <c r="J804" s="14">
        <f>TRUNC(SUMIF(N799:N803, N798, J799:J803),0)</f>
        <v>0</v>
      </c>
      <c r="K804" s="13"/>
      <c r="L804" s="14">
        <f>F804+H804+J804</f>
        <v>10740</v>
      </c>
      <c r="M804" s="8" t="s">
        <v>52</v>
      </c>
      <c r="N804" s="2" t="s">
        <v>99</v>
      </c>
      <c r="O804" s="2" t="s">
        <v>99</v>
      </c>
      <c r="P804" s="2" t="s">
        <v>52</v>
      </c>
      <c r="Q804" s="2" t="s">
        <v>52</v>
      </c>
      <c r="R804" s="2" t="s">
        <v>52</v>
      </c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2" t="s">
        <v>52</v>
      </c>
      <c r="AW804" s="2" t="s">
        <v>52</v>
      </c>
      <c r="AX804" s="2" t="s">
        <v>52</v>
      </c>
      <c r="AY804" s="2" t="s">
        <v>52</v>
      </c>
    </row>
    <row r="805" spans="1:51" ht="30" customHeight="1" x14ac:dyDescent="0.3">
      <c r="A805" s="9"/>
      <c r="B805" s="9"/>
      <c r="C805" s="9"/>
      <c r="D805" s="9"/>
      <c r="E805" s="13"/>
      <c r="F805" s="14"/>
      <c r="G805" s="13"/>
      <c r="H805" s="14"/>
      <c r="I805" s="13"/>
      <c r="J805" s="14"/>
      <c r="K805" s="13"/>
      <c r="L805" s="14"/>
      <c r="M805" s="9"/>
    </row>
    <row r="806" spans="1:51" ht="30" customHeight="1" x14ac:dyDescent="0.3">
      <c r="A806" s="36" t="s">
        <v>2058</v>
      </c>
      <c r="B806" s="36"/>
      <c r="C806" s="36"/>
      <c r="D806" s="36"/>
      <c r="E806" s="37"/>
      <c r="F806" s="38"/>
      <c r="G806" s="37"/>
      <c r="H806" s="38"/>
      <c r="I806" s="37"/>
      <c r="J806" s="38"/>
      <c r="K806" s="37"/>
      <c r="L806" s="38"/>
      <c r="M806" s="36"/>
      <c r="N806" s="1" t="s">
        <v>1199</v>
      </c>
    </row>
    <row r="807" spans="1:51" ht="30" customHeight="1" x14ac:dyDescent="0.3">
      <c r="A807" s="8" t="s">
        <v>2059</v>
      </c>
      <c r="B807" s="8" t="s">
        <v>911</v>
      </c>
      <c r="C807" s="8" t="s">
        <v>912</v>
      </c>
      <c r="D807" s="9">
        <v>5.2999999999999999E-2</v>
      </c>
      <c r="E807" s="13">
        <f>단가대비표!O207</f>
        <v>0</v>
      </c>
      <c r="F807" s="14">
        <f>TRUNC(E807*D807,1)</f>
        <v>0</v>
      </c>
      <c r="G807" s="13">
        <f>단가대비표!P207</f>
        <v>206253</v>
      </c>
      <c r="H807" s="14">
        <f>TRUNC(G807*D807,1)</f>
        <v>10931.4</v>
      </c>
      <c r="I807" s="13">
        <f>단가대비표!V207</f>
        <v>0</v>
      </c>
      <c r="J807" s="14">
        <f>TRUNC(I807*D807,1)</f>
        <v>0</v>
      </c>
      <c r="K807" s="13">
        <f t="shared" ref="K807:L809" si="105">TRUNC(E807+G807+I807,1)</f>
        <v>206253</v>
      </c>
      <c r="L807" s="14">
        <f t="shared" si="105"/>
        <v>10931.4</v>
      </c>
      <c r="M807" s="8" t="s">
        <v>52</v>
      </c>
      <c r="N807" s="2" t="s">
        <v>1199</v>
      </c>
      <c r="O807" s="2" t="s">
        <v>2060</v>
      </c>
      <c r="P807" s="2" t="s">
        <v>65</v>
      </c>
      <c r="Q807" s="2" t="s">
        <v>65</v>
      </c>
      <c r="R807" s="2" t="s">
        <v>64</v>
      </c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2" t="s">
        <v>52</v>
      </c>
      <c r="AW807" s="2" t="s">
        <v>2061</v>
      </c>
      <c r="AX807" s="2" t="s">
        <v>52</v>
      </c>
      <c r="AY807" s="2" t="s">
        <v>52</v>
      </c>
    </row>
    <row r="808" spans="1:51" ht="30" customHeight="1" x14ac:dyDescent="0.3">
      <c r="A808" s="8" t="s">
        <v>915</v>
      </c>
      <c r="B808" s="8" t="s">
        <v>911</v>
      </c>
      <c r="C808" s="8" t="s">
        <v>912</v>
      </c>
      <c r="D808" s="9">
        <v>0.02</v>
      </c>
      <c r="E808" s="13">
        <f>단가대비표!O187</f>
        <v>0</v>
      </c>
      <c r="F808" s="14">
        <f>TRUNC(E808*D808,1)</f>
        <v>0</v>
      </c>
      <c r="G808" s="13">
        <f>단가대비표!P187</f>
        <v>141096</v>
      </c>
      <c r="H808" s="14">
        <f>TRUNC(G808*D808,1)</f>
        <v>2821.9</v>
      </c>
      <c r="I808" s="13">
        <f>단가대비표!V187</f>
        <v>0</v>
      </c>
      <c r="J808" s="14">
        <f>TRUNC(I808*D808,1)</f>
        <v>0</v>
      </c>
      <c r="K808" s="13">
        <f t="shared" si="105"/>
        <v>141096</v>
      </c>
      <c r="L808" s="14">
        <f t="shared" si="105"/>
        <v>2821.9</v>
      </c>
      <c r="M808" s="8" t="s">
        <v>52</v>
      </c>
      <c r="N808" s="2" t="s">
        <v>1199</v>
      </c>
      <c r="O808" s="2" t="s">
        <v>916</v>
      </c>
      <c r="P808" s="2" t="s">
        <v>65</v>
      </c>
      <c r="Q808" s="2" t="s">
        <v>65</v>
      </c>
      <c r="R808" s="2" t="s">
        <v>64</v>
      </c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2" t="s">
        <v>52</v>
      </c>
      <c r="AW808" s="2" t="s">
        <v>2062</v>
      </c>
      <c r="AX808" s="2" t="s">
        <v>52</v>
      </c>
      <c r="AY808" s="2" t="s">
        <v>52</v>
      </c>
    </row>
    <row r="809" spans="1:51" ht="30" customHeight="1" x14ac:dyDescent="0.3">
      <c r="A809" s="8" t="s">
        <v>1293</v>
      </c>
      <c r="B809" s="8" t="s">
        <v>2063</v>
      </c>
      <c r="C809" s="8" t="s">
        <v>172</v>
      </c>
      <c r="D809" s="9">
        <v>2.4E-2</v>
      </c>
      <c r="E809" s="13">
        <f>단가대비표!O169</f>
        <v>2100</v>
      </c>
      <c r="F809" s="14">
        <f>TRUNC(E809*D809,1)</f>
        <v>50.4</v>
      </c>
      <c r="G809" s="13">
        <f>단가대비표!P169</f>
        <v>0</v>
      </c>
      <c r="H809" s="14">
        <f>TRUNC(G809*D809,1)</f>
        <v>0</v>
      </c>
      <c r="I809" s="13">
        <f>단가대비표!V169</f>
        <v>0</v>
      </c>
      <c r="J809" s="14">
        <f>TRUNC(I809*D809,1)</f>
        <v>0</v>
      </c>
      <c r="K809" s="13">
        <f t="shared" si="105"/>
        <v>2100</v>
      </c>
      <c r="L809" s="14">
        <f t="shared" si="105"/>
        <v>50.4</v>
      </c>
      <c r="M809" s="8" t="s">
        <v>52</v>
      </c>
      <c r="N809" s="2" t="s">
        <v>1199</v>
      </c>
      <c r="O809" s="2" t="s">
        <v>2064</v>
      </c>
      <c r="P809" s="2" t="s">
        <v>65</v>
      </c>
      <c r="Q809" s="2" t="s">
        <v>65</v>
      </c>
      <c r="R809" s="2" t="s">
        <v>64</v>
      </c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2" t="s">
        <v>52</v>
      </c>
      <c r="AW809" s="2" t="s">
        <v>2065</v>
      </c>
      <c r="AX809" s="2" t="s">
        <v>52</v>
      </c>
      <c r="AY809" s="2" t="s">
        <v>52</v>
      </c>
    </row>
    <row r="810" spans="1:51" ht="30" customHeight="1" x14ac:dyDescent="0.3">
      <c r="A810" s="8" t="s">
        <v>904</v>
      </c>
      <c r="B810" s="8" t="s">
        <v>52</v>
      </c>
      <c r="C810" s="8" t="s">
        <v>52</v>
      </c>
      <c r="D810" s="9"/>
      <c r="E810" s="13"/>
      <c r="F810" s="14">
        <f>TRUNC(SUMIF(N807:N809, N806, F807:F809),0)</f>
        <v>50</v>
      </c>
      <c r="G810" s="13"/>
      <c r="H810" s="14">
        <f>TRUNC(SUMIF(N807:N809, N806, H807:H809),0)</f>
        <v>13753</v>
      </c>
      <c r="I810" s="13"/>
      <c r="J810" s="14">
        <f>TRUNC(SUMIF(N807:N809, N806, J807:J809),0)</f>
        <v>0</v>
      </c>
      <c r="K810" s="13"/>
      <c r="L810" s="14">
        <f>F810+H810+J810</f>
        <v>13803</v>
      </c>
      <c r="M810" s="8" t="s">
        <v>52</v>
      </c>
      <c r="N810" s="2" t="s">
        <v>99</v>
      </c>
      <c r="O810" s="2" t="s">
        <v>99</v>
      </c>
      <c r="P810" s="2" t="s">
        <v>52</v>
      </c>
      <c r="Q810" s="2" t="s">
        <v>52</v>
      </c>
      <c r="R810" s="2" t="s">
        <v>52</v>
      </c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2" t="s">
        <v>52</v>
      </c>
      <c r="AW810" s="2" t="s">
        <v>52</v>
      </c>
      <c r="AX810" s="2" t="s">
        <v>52</v>
      </c>
      <c r="AY810" s="2" t="s">
        <v>52</v>
      </c>
    </row>
    <row r="811" spans="1:51" ht="30" customHeight="1" x14ac:dyDescent="0.3">
      <c r="A811" s="9"/>
      <c r="B811" s="9"/>
      <c r="C811" s="9"/>
      <c r="D811" s="9"/>
      <c r="E811" s="13"/>
      <c r="F811" s="14"/>
      <c r="G811" s="13"/>
      <c r="H811" s="14"/>
      <c r="I811" s="13"/>
      <c r="J811" s="14"/>
      <c r="K811" s="13"/>
      <c r="L811" s="14"/>
      <c r="M811" s="9"/>
    </row>
    <row r="812" spans="1:51" ht="30" customHeight="1" x14ac:dyDescent="0.3">
      <c r="A812" s="36" t="s">
        <v>2066</v>
      </c>
      <c r="B812" s="36"/>
      <c r="C812" s="36"/>
      <c r="D812" s="36"/>
      <c r="E812" s="37"/>
      <c r="F812" s="38"/>
      <c r="G812" s="37"/>
      <c r="H812" s="38"/>
      <c r="I812" s="37"/>
      <c r="J812" s="38"/>
      <c r="K812" s="37"/>
      <c r="L812" s="38"/>
      <c r="M812" s="36"/>
      <c r="N812" s="1" t="s">
        <v>1215</v>
      </c>
    </row>
    <row r="813" spans="1:51" ht="30" customHeight="1" x14ac:dyDescent="0.3">
      <c r="A813" s="8" t="s">
        <v>2059</v>
      </c>
      <c r="B813" s="8" t="s">
        <v>911</v>
      </c>
      <c r="C813" s="8" t="s">
        <v>912</v>
      </c>
      <c r="D813" s="9">
        <v>3.5000000000000003E-2</v>
      </c>
      <c r="E813" s="13">
        <f>단가대비표!O207</f>
        <v>0</v>
      </c>
      <c r="F813" s="14">
        <f>TRUNC(E813*D813,1)</f>
        <v>0</v>
      </c>
      <c r="G813" s="13">
        <f>단가대비표!P207</f>
        <v>206253</v>
      </c>
      <c r="H813" s="14">
        <f>TRUNC(G813*D813,1)</f>
        <v>7218.8</v>
      </c>
      <c r="I813" s="13">
        <f>단가대비표!V207</f>
        <v>0</v>
      </c>
      <c r="J813" s="14">
        <f>TRUNC(I813*D813,1)</f>
        <v>0</v>
      </c>
      <c r="K813" s="13">
        <f>TRUNC(E813+G813+I813,1)</f>
        <v>206253</v>
      </c>
      <c r="L813" s="14">
        <f>TRUNC(F813+H813+J813,1)</f>
        <v>7218.8</v>
      </c>
      <c r="M813" s="8" t="s">
        <v>52</v>
      </c>
      <c r="N813" s="2" t="s">
        <v>1215</v>
      </c>
      <c r="O813" s="2" t="s">
        <v>2060</v>
      </c>
      <c r="P813" s="2" t="s">
        <v>65</v>
      </c>
      <c r="Q813" s="2" t="s">
        <v>65</v>
      </c>
      <c r="R813" s="2" t="s">
        <v>64</v>
      </c>
      <c r="S813" s="3"/>
      <c r="T813" s="3"/>
      <c r="U813" s="3"/>
      <c r="V813" s="3">
        <v>1</v>
      </c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2" t="s">
        <v>52</v>
      </c>
      <c r="AW813" s="2" t="s">
        <v>2067</v>
      </c>
      <c r="AX813" s="2" t="s">
        <v>52</v>
      </c>
      <c r="AY813" s="2" t="s">
        <v>52</v>
      </c>
    </row>
    <row r="814" spans="1:51" ht="30" customHeight="1" x14ac:dyDescent="0.3">
      <c r="A814" s="8" t="s">
        <v>1026</v>
      </c>
      <c r="B814" s="8" t="s">
        <v>2018</v>
      </c>
      <c r="C814" s="8" t="s">
        <v>623</v>
      </c>
      <c r="D814" s="9">
        <v>1</v>
      </c>
      <c r="E814" s="13">
        <v>0</v>
      </c>
      <c r="F814" s="14">
        <f>TRUNC(E814*D814,1)</f>
        <v>0</v>
      </c>
      <c r="G814" s="13">
        <v>0</v>
      </c>
      <c r="H814" s="14">
        <f>TRUNC(G814*D814,1)</f>
        <v>0</v>
      </c>
      <c r="I814" s="13">
        <f>TRUNC(SUMIF(V813:V814, RIGHTB(O814, 1), H813:H814)*U814, 2)</f>
        <v>288.75</v>
      </c>
      <c r="J814" s="14">
        <f>TRUNC(I814*D814,1)</f>
        <v>288.7</v>
      </c>
      <c r="K814" s="13">
        <f>TRUNC(E814+G814+I814,1)</f>
        <v>288.7</v>
      </c>
      <c r="L814" s="14">
        <f>TRUNC(F814+H814+J814,1)</f>
        <v>288.7</v>
      </c>
      <c r="M814" s="8" t="s">
        <v>52</v>
      </c>
      <c r="N814" s="2" t="s">
        <v>1215</v>
      </c>
      <c r="O814" s="2" t="s">
        <v>806</v>
      </c>
      <c r="P814" s="2" t="s">
        <v>65</v>
      </c>
      <c r="Q814" s="2" t="s">
        <v>65</v>
      </c>
      <c r="R814" s="2" t="s">
        <v>65</v>
      </c>
      <c r="S814" s="3">
        <v>1</v>
      </c>
      <c r="T814" s="3">
        <v>2</v>
      </c>
      <c r="U814" s="3">
        <v>0.04</v>
      </c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2" t="s">
        <v>52</v>
      </c>
      <c r="AW814" s="2" t="s">
        <v>2068</v>
      </c>
      <c r="AX814" s="2" t="s">
        <v>52</v>
      </c>
      <c r="AY814" s="2" t="s">
        <v>52</v>
      </c>
    </row>
    <row r="815" spans="1:51" ht="30" customHeight="1" x14ac:dyDescent="0.3">
      <c r="A815" s="8" t="s">
        <v>904</v>
      </c>
      <c r="B815" s="8" t="s">
        <v>52</v>
      </c>
      <c r="C815" s="8" t="s">
        <v>52</v>
      </c>
      <c r="D815" s="9"/>
      <c r="E815" s="13"/>
      <c r="F815" s="14">
        <f>TRUNC(SUMIF(N813:N814, N812, F813:F814),0)</f>
        <v>0</v>
      </c>
      <c r="G815" s="13"/>
      <c r="H815" s="14">
        <f>TRUNC(SUMIF(N813:N814, N812, H813:H814),0)</f>
        <v>7218</v>
      </c>
      <c r="I815" s="13"/>
      <c r="J815" s="14">
        <f>TRUNC(SUMIF(N813:N814, N812, J813:J814),0)</f>
        <v>288</v>
      </c>
      <c r="K815" s="13"/>
      <c r="L815" s="14">
        <f>F815+H815+J815</f>
        <v>7506</v>
      </c>
      <c r="M815" s="8" t="s">
        <v>52</v>
      </c>
      <c r="N815" s="2" t="s">
        <v>99</v>
      </c>
      <c r="O815" s="2" t="s">
        <v>99</v>
      </c>
      <c r="P815" s="2" t="s">
        <v>52</v>
      </c>
      <c r="Q815" s="2" t="s">
        <v>52</v>
      </c>
      <c r="R815" s="2" t="s">
        <v>52</v>
      </c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2" t="s">
        <v>52</v>
      </c>
      <c r="AW815" s="2" t="s">
        <v>52</v>
      </c>
      <c r="AX815" s="2" t="s">
        <v>52</v>
      </c>
      <c r="AY815" s="2" t="s">
        <v>52</v>
      </c>
    </row>
    <row r="816" spans="1:51" ht="30" customHeight="1" x14ac:dyDescent="0.3">
      <c r="A816" s="9"/>
      <c r="B816" s="9"/>
      <c r="C816" s="9"/>
      <c r="D816" s="9"/>
      <c r="E816" s="13"/>
      <c r="F816" s="14"/>
      <c r="G816" s="13"/>
      <c r="H816" s="14"/>
      <c r="I816" s="13"/>
      <c r="J816" s="14"/>
      <c r="K816" s="13"/>
      <c r="L816" s="14"/>
      <c r="M816" s="9"/>
    </row>
    <row r="817" spans="1:51" ht="30" customHeight="1" x14ac:dyDescent="0.3">
      <c r="A817" s="36" t="s">
        <v>2069</v>
      </c>
      <c r="B817" s="36"/>
      <c r="C817" s="36"/>
      <c r="D817" s="36"/>
      <c r="E817" s="37"/>
      <c r="F817" s="38"/>
      <c r="G817" s="37"/>
      <c r="H817" s="38"/>
      <c r="I817" s="37"/>
      <c r="J817" s="38"/>
      <c r="K817" s="37"/>
      <c r="L817" s="38"/>
      <c r="M817" s="36"/>
      <c r="N817" s="1" t="s">
        <v>1247</v>
      </c>
    </row>
    <row r="818" spans="1:51" ht="30" customHeight="1" x14ac:dyDescent="0.3">
      <c r="A818" s="8" t="s">
        <v>2059</v>
      </c>
      <c r="B818" s="8" t="s">
        <v>911</v>
      </c>
      <c r="C818" s="8" t="s">
        <v>912</v>
      </c>
      <c r="D818" s="9">
        <v>0.124</v>
      </c>
      <c r="E818" s="13">
        <f>단가대비표!O207</f>
        <v>0</v>
      </c>
      <c r="F818" s="14">
        <f>TRUNC(E818*D818,1)</f>
        <v>0</v>
      </c>
      <c r="G818" s="13">
        <f>단가대비표!P207</f>
        <v>206253</v>
      </c>
      <c r="H818" s="14">
        <f>TRUNC(G818*D818,1)</f>
        <v>25575.3</v>
      </c>
      <c r="I818" s="13">
        <f>단가대비표!V207</f>
        <v>0</v>
      </c>
      <c r="J818" s="14">
        <f>TRUNC(I818*D818,1)</f>
        <v>0</v>
      </c>
      <c r="K818" s="13">
        <f t="shared" ref="K818:L820" si="106">TRUNC(E818+G818+I818,1)</f>
        <v>206253</v>
      </c>
      <c r="L818" s="14">
        <f t="shared" si="106"/>
        <v>25575.3</v>
      </c>
      <c r="M818" s="8" t="s">
        <v>52</v>
      </c>
      <c r="N818" s="2" t="s">
        <v>1247</v>
      </c>
      <c r="O818" s="2" t="s">
        <v>2060</v>
      </c>
      <c r="P818" s="2" t="s">
        <v>65</v>
      </c>
      <c r="Q818" s="2" t="s">
        <v>65</v>
      </c>
      <c r="R818" s="2" t="s">
        <v>64</v>
      </c>
      <c r="S818" s="3"/>
      <c r="T818" s="3"/>
      <c r="U818" s="3"/>
      <c r="V818" s="3">
        <v>1</v>
      </c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2" t="s">
        <v>52</v>
      </c>
      <c r="AW818" s="2" t="s">
        <v>2070</v>
      </c>
      <c r="AX818" s="2" t="s">
        <v>52</v>
      </c>
      <c r="AY818" s="2" t="s">
        <v>52</v>
      </c>
    </row>
    <row r="819" spans="1:51" ht="30" customHeight="1" x14ac:dyDescent="0.3">
      <c r="A819" s="8" t="s">
        <v>915</v>
      </c>
      <c r="B819" s="8" t="s">
        <v>911</v>
      </c>
      <c r="C819" s="8" t="s">
        <v>912</v>
      </c>
      <c r="D819" s="9">
        <v>2.3E-2</v>
      </c>
      <c r="E819" s="13">
        <f>단가대비표!O187</f>
        <v>0</v>
      </c>
      <c r="F819" s="14">
        <f>TRUNC(E819*D819,1)</f>
        <v>0</v>
      </c>
      <c r="G819" s="13">
        <f>단가대비표!P187</f>
        <v>141096</v>
      </c>
      <c r="H819" s="14">
        <f>TRUNC(G819*D819,1)</f>
        <v>3245.2</v>
      </c>
      <c r="I819" s="13">
        <f>단가대비표!V187</f>
        <v>0</v>
      </c>
      <c r="J819" s="14">
        <f>TRUNC(I819*D819,1)</f>
        <v>0</v>
      </c>
      <c r="K819" s="13">
        <f t="shared" si="106"/>
        <v>141096</v>
      </c>
      <c r="L819" s="14">
        <f t="shared" si="106"/>
        <v>3245.2</v>
      </c>
      <c r="M819" s="8" t="s">
        <v>52</v>
      </c>
      <c r="N819" s="2" t="s">
        <v>1247</v>
      </c>
      <c r="O819" s="2" t="s">
        <v>916</v>
      </c>
      <c r="P819" s="2" t="s">
        <v>65</v>
      </c>
      <c r="Q819" s="2" t="s">
        <v>65</v>
      </c>
      <c r="R819" s="2" t="s">
        <v>64</v>
      </c>
      <c r="S819" s="3"/>
      <c r="T819" s="3"/>
      <c r="U819" s="3"/>
      <c r="V819" s="3">
        <v>1</v>
      </c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2" t="s">
        <v>52</v>
      </c>
      <c r="AW819" s="2" t="s">
        <v>2071</v>
      </c>
      <c r="AX819" s="2" t="s">
        <v>52</v>
      </c>
      <c r="AY819" s="2" t="s">
        <v>52</v>
      </c>
    </row>
    <row r="820" spans="1:51" ht="30" customHeight="1" x14ac:dyDescent="0.3">
      <c r="A820" s="8" t="s">
        <v>1026</v>
      </c>
      <c r="B820" s="8" t="s">
        <v>979</v>
      </c>
      <c r="C820" s="8" t="s">
        <v>623</v>
      </c>
      <c r="D820" s="9">
        <v>1</v>
      </c>
      <c r="E820" s="13">
        <v>0</v>
      </c>
      <c r="F820" s="14">
        <f>TRUNC(E820*D820,1)</f>
        <v>0</v>
      </c>
      <c r="G820" s="13">
        <v>0</v>
      </c>
      <c r="H820" s="14">
        <f>TRUNC(G820*D820,1)</f>
        <v>0</v>
      </c>
      <c r="I820" s="13">
        <f>TRUNC(SUMIF(V818:V820, RIGHTB(O820, 1), H818:H820)*U820, 2)</f>
        <v>576.41</v>
      </c>
      <c r="J820" s="14">
        <f>TRUNC(I820*D820,1)</f>
        <v>576.4</v>
      </c>
      <c r="K820" s="13">
        <f t="shared" si="106"/>
        <v>576.4</v>
      </c>
      <c r="L820" s="14">
        <f t="shared" si="106"/>
        <v>576.4</v>
      </c>
      <c r="M820" s="8" t="s">
        <v>52</v>
      </c>
      <c r="N820" s="2" t="s">
        <v>1247</v>
      </c>
      <c r="O820" s="2" t="s">
        <v>806</v>
      </c>
      <c r="P820" s="2" t="s">
        <v>65</v>
      </c>
      <c r="Q820" s="2" t="s">
        <v>65</v>
      </c>
      <c r="R820" s="2" t="s">
        <v>65</v>
      </c>
      <c r="S820" s="3">
        <v>1</v>
      </c>
      <c r="T820" s="3">
        <v>2</v>
      </c>
      <c r="U820" s="3">
        <v>0.02</v>
      </c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2" t="s">
        <v>52</v>
      </c>
      <c r="AW820" s="2" t="s">
        <v>2072</v>
      </c>
      <c r="AX820" s="2" t="s">
        <v>52</v>
      </c>
      <c r="AY820" s="2" t="s">
        <v>52</v>
      </c>
    </row>
    <row r="821" spans="1:51" ht="30" customHeight="1" x14ac:dyDescent="0.3">
      <c r="A821" s="8" t="s">
        <v>904</v>
      </c>
      <c r="B821" s="8" t="s">
        <v>52</v>
      </c>
      <c r="C821" s="8" t="s">
        <v>52</v>
      </c>
      <c r="D821" s="9"/>
      <c r="E821" s="13"/>
      <c r="F821" s="14">
        <f>TRUNC(SUMIF(N818:N820, N817, F818:F820),0)</f>
        <v>0</v>
      </c>
      <c r="G821" s="13"/>
      <c r="H821" s="14">
        <f>TRUNC(SUMIF(N818:N820, N817, H818:H820),0)</f>
        <v>28820</v>
      </c>
      <c r="I821" s="13"/>
      <c r="J821" s="14">
        <f>TRUNC(SUMIF(N818:N820, N817, J818:J820),0)</f>
        <v>576</v>
      </c>
      <c r="K821" s="13"/>
      <c r="L821" s="14">
        <f>F821+H821+J821</f>
        <v>29396</v>
      </c>
      <c r="M821" s="8" t="s">
        <v>52</v>
      </c>
      <c r="N821" s="2" t="s">
        <v>99</v>
      </c>
      <c r="O821" s="2" t="s">
        <v>99</v>
      </c>
      <c r="P821" s="2" t="s">
        <v>52</v>
      </c>
      <c r="Q821" s="2" t="s">
        <v>52</v>
      </c>
      <c r="R821" s="2" t="s">
        <v>52</v>
      </c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2" t="s">
        <v>52</v>
      </c>
      <c r="AW821" s="2" t="s">
        <v>52</v>
      </c>
      <c r="AX821" s="2" t="s">
        <v>52</v>
      </c>
      <c r="AY821" s="2" t="s">
        <v>52</v>
      </c>
    </row>
    <row r="822" spans="1:51" ht="30" customHeight="1" x14ac:dyDescent="0.3">
      <c r="A822" s="9"/>
      <c r="B822" s="9"/>
      <c r="C822" s="9"/>
      <c r="D822" s="9"/>
      <c r="E822" s="13"/>
      <c r="F822" s="14"/>
      <c r="G822" s="13"/>
      <c r="H822" s="14"/>
      <c r="I822" s="13"/>
      <c r="J822" s="14"/>
      <c r="K822" s="13"/>
      <c r="L822" s="14"/>
      <c r="M822" s="9"/>
    </row>
    <row r="823" spans="1:51" ht="30" customHeight="1" x14ac:dyDescent="0.3">
      <c r="A823" s="36" t="s">
        <v>2073</v>
      </c>
      <c r="B823" s="36"/>
      <c r="C823" s="36"/>
      <c r="D823" s="36"/>
      <c r="E823" s="37"/>
      <c r="F823" s="38"/>
      <c r="G823" s="37"/>
      <c r="H823" s="38"/>
      <c r="I823" s="37"/>
      <c r="J823" s="38"/>
      <c r="K823" s="37"/>
      <c r="L823" s="38"/>
      <c r="M823" s="36"/>
      <c r="N823" s="1" t="s">
        <v>1254</v>
      </c>
    </row>
    <row r="824" spans="1:51" ht="30" customHeight="1" x14ac:dyDescent="0.3">
      <c r="A824" s="8" t="s">
        <v>2059</v>
      </c>
      <c r="B824" s="8" t="s">
        <v>911</v>
      </c>
      <c r="C824" s="8" t="s">
        <v>912</v>
      </c>
      <c r="D824" s="9">
        <v>6.0999999999999999E-2</v>
      </c>
      <c r="E824" s="13">
        <f>단가대비표!O207</f>
        <v>0</v>
      </c>
      <c r="F824" s="14">
        <f>TRUNC(E824*D824,1)</f>
        <v>0</v>
      </c>
      <c r="G824" s="13">
        <f>단가대비표!P207</f>
        <v>206253</v>
      </c>
      <c r="H824" s="14">
        <f>TRUNC(G824*D824,1)</f>
        <v>12581.4</v>
      </c>
      <c r="I824" s="13">
        <f>단가대비표!V207</f>
        <v>0</v>
      </c>
      <c r="J824" s="14">
        <f>TRUNC(I824*D824,1)</f>
        <v>0</v>
      </c>
      <c r="K824" s="13">
        <f t="shared" ref="K824:L827" si="107">TRUNC(E824+G824+I824,1)</f>
        <v>206253</v>
      </c>
      <c r="L824" s="14">
        <f t="shared" si="107"/>
        <v>12581.4</v>
      </c>
      <c r="M824" s="8" t="s">
        <v>52</v>
      </c>
      <c r="N824" s="2" t="s">
        <v>1254</v>
      </c>
      <c r="O824" s="2" t="s">
        <v>2060</v>
      </c>
      <c r="P824" s="2" t="s">
        <v>65</v>
      </c>
      <c r="Q824" s="2" t="s">
        <v>65</v>
      </c>
      <c r="R824" s="2" t="s">
        <v>64</v>
      </c>
      <c r="S824" s="3"/>
      <c r="T824" s="3"/>
      <c r="U824" s="3"/>
      <c r="V824" s="3">
        <v>1</v>
      </c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2" t="s">
        <v>52</v>
      </c>
      <c r="AW824" s="2" t="s">
        <v>2074</v>
      </c>
      <c r="AX824" s="2" t="s">
        <v>52</v>
      </c>
      <c r="AY824" s="2" t="s">
        <v>52</v>
      </c>
    </row>
    <row r="825" spans="1:51" ht="30" customHeight="1" x14ac:dyDescent="0.3">
      <c r="A825" s="8" t="s">
        <v>915</v>
      </c>
      <c r="B825" s="8" t="s">
        <v>911</v>
      </c>
      <c r="C825" s="8" t="s">
        <v>912</v>
      </c>
      <c r="D825" s="9">
        <v>1.2E-2</v>
      </c>
      <c r="E825" s="13">
        <f>단가대비표!O187</f>
        <v>0</v>
      </c>
      <c r="F825" s="14">
        <f>TRUNC(E825*D825,1)</f>
        <v>0</v>
      </c>
      <c r="G825" s="13">
        <f>단가대비표!P187</f>
        <v>141096</v>
      </c>
      <c r="H825" s="14">
        <f>TRUNC(G825*D825,1)</f>
        <v>1693.1</v>
      </c>
      <c r="I825" s="13">
        <f>단가대비표!V187</f>
        <v>0</v>
      </c>
      <c r="J825" s="14">
        <f>TRUNC(I825*D825,1)</f>
        <v>0</v>
      </c>
      <c r="K825" s="13">
        <f t="shared" si="107"/>
        <v>141096</v>
      </c>
      <c r="L825" s="14">
        <f t="shared" si="107"/>
        <v>1693.1</v>
      </c>
      <c r="M825" s="8" t="s">
        <v>52</v>
      </c>
      <c r="N825" s="2" t="s">
        <v>1254</v>
      </c>
      <c r="O825" s="2" t="s">
        <v>916</v>
      </c>
      <c r="P825" s="2" t="s">
        <v>65</v>
      </c>
      <c r="Q825" s="2" t="s">
        <v>65</v>
      </c>
      <c r="R825" s="2" t="s">
        <v>64</v>
      </c>
      <c r="S825" s="3"/>
      <c r="T825" s="3"/>
      <c r="U825" s="3"/>
      <c r="V825" s="3">
        <v>1</v>
      </c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2" t="s">
        <v>52</v>
      </c>
      <c r="AW825" s="2" t="s">
        <v>2075</v>
      </c>
      <c r="AX825" s="2" t="s">
        <v>52</v>
      </c>
      <c r="AY825" s="2" t="s">
        <v>52</v>
      </c>
    </row>
    <row r="826" spans="1:51" ht="30" customHeight="1" x14ac:dyDescent="0.3">
      <c r="A826" s="8" t="s">
        <v>1026</v>
      </c>
      <c r="B826" s="8" t="s">
        <v>979</v>
      </c>
      <c r="C826" s="8" t="s">
        <v>623</v>
      </c>
      <c r="D826" s="9">
        <v>1</v>
      </c>
      <c r="E826" s="13">
        <v>0</v>
      </c>
      <c r="F826" s="14">
        <f>TRUNC(E826*D826,1)</f>
        <v>0</v>
      </c>
      <c r="G826" s="13">
        <v>0</v>
      </c>
      <c r="H826" s="14">
        <f>TRUNC(G826*D826,1)</f>
        <v>0</v>
      </c>
      <c r="I826" s="13">
        <f>TRUNC(SUMIF(V824:V827, RIGHTB(O826, 1), H824:H827)*U826, 2)</f>
        <v>285.49</v>
      </c>
      <c r="J826" s="14">
        <f>TRUNC(I826*D826,1)</f>
        <v>285.39999999999998</v>
      </c>
      <c r="K826" s="13">
        <f t="shared" si="107"/>
        <v>285.39999999999998</v>
      </c>
      <c r="L826" s="14">
        <f t="shared" si="107"/>
        <v>285.39999999999998</v>
      </c>
      <c r="M826" s="8" t="s">
        <v>52</v>
      </c>
      <c r="N826" s="2" t="s">
        <v>1254</v>
      </c>
      <c r="O826" s="2" t="s">
        <v>806</v>
      </c>
      <c r="P826" s="2" t="s">
        <v>65</v>
      </c>
      <c r="Q826" s="2" t="s">
        <v>65</v>
      </c>
      <c r="R826" s="2" t="s">
        <v>65</v>
      </c>
      <c r="S826" s="3">
        <v>1</v>
      </c>
      <c r="T826" s="3">
        <v>2</v>
      </c>
      <c r="U826" s="3">
        <v>0.02</v>
      </c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2" t="s">
        <v>52</v>
      </c>
      <c r="AW826" s="2" t="s">
        <v>2076</v>
      </c>
      <c r="AX826" s="2" t="s">
        <v>52</v>
      </c>
      <c r="AY826" s="2" t="s">
        <v>52</v>
      </c>
    </row>
    <row r="827" spans="1:51" ht="30" customHeight="1" x14ac:dyDescent="0.3">
      <c r="A827" s="8" t="s">
        <v>1829</v>
      </c>
      <c r="B827" s="8" t="s">
        <v>2077</v>
      </c>
      <c r="C827" s="8" t="s">
        <v>955</v>
      </c>
      <c r="D827" s="9">
        <v>4.9000000000000002E-2</v>
      </c>
      <c r="E827" s="13">
        <f>일위대가목록!E143</f>
        <v>9211</v>
      </c>
      <c r="F827" s="14">
        <f>TRUNC(E827*D827,1)</f>
        <v>451.3</v>
      </c>
      <c r="G827" s="13">
        <f>일위대가목록!F143</f>
        <v>44299</v>
      </c>
      <c r="H827" s="14">
        <f>TRUNC(G827*D827,1)</f>
        <v>2170.6</v>
      </c>
      <c r="I827" s="13">
        <f>일위대가목록!G143</f>
        <v>49183</v>
      </c>
      <c r="J827" s="14">
        <f>TRUNC(I827*D827,1)</f>
        <v>2409.9</v>
      </c>
      <c r="K827" s="13">
        <f t="shared" si="107"/>
        <v>102693</v>
      </c>
      <c r="L827" s="14">
        <f t="shared" si="107"/>
        <v>5031.8</v>
      </c>
      <c r="M827" s="8" t="s">
        <v>2078</v>
      </c>
      <c r="N827" s="2" t="s">
        <v>1254</v>
      </c>
      <c r="O827" s="2" t="s">
        <v>2079</v>
      </c>
      <c r="P827" s="2" t="s">
        <v>64</v>
      </c>
      <c r="Q827" s="2" t="s">
        <v>65</v>
      </c>
      <c r="R827" s="2" t="s">
        <v>65</v>
      </c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2" t="s">
        <v>52</v>
      </c>
      <c r="AW827" s="2" t="s">
        <v>2080</v>
      </c>
      <c r="AX827" s="2" t="s">
        <v>52</v>
      </c>
      <c r="AY827" s="2" t="s">
        <v>52</v>
      </c>
    </row>
    <row r="828" spans="1:51" ht="30" customHeight="1" x14ac:dyDescent="0.3">
      <c r="A828" s="8" t="s">
        <v>904</v>
      </c>
      <c r="B828" s="8" t="s">
        <v>52</v>
      </c>
      <c r="C828" s="8" t="s">
        <v>52</v>
      </c>
      <c r="D828" s="9"/>
      <c r="E828" s="13"/>
      <c r="F828" s="14">
        <f>TRUNC(SUMIF(N824:N827, N823, F824:F827),0)</f>
        <v>451</v>
      </c>
      <c r="G828" s="13"/>
      <c r="H828" s="14">
        <f>TRUNC(SUMIF(N824:N827, N823, H824:H827),0)</f>
        <v>16445</v>
      </c>
      <c r="I828" s="13"/>
      <c r="J828" s="14">
        <f>TRUNC(SUMIF(N824:N827, N823, J824:J827),0)</f>
        <v>2695</v>
      </c>
      <c r="K828" s="13"/>
      <c r="L828" s="14">
        <f>F828+H828+J828</f>
        <v>19591</v>
      </c>
      <c r="M828" s="8" t="s">
        <v>52</v>
      </c>
      <c r="N828" s="2" t="s">
        <v>99</v>
      </c>
      <c r="O828" s="2" t="s">
        <v>99</v>
      </c>
      <c r="P828" s="2" t="s">
        <v>52</v>
      </c>
      <c r="Q828" s="2" t="s">
        <v>52</v>
      </c>
      <c r="R828" s="2" t="s">
        <v>52</v>
      </c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2" t="s">
        <v>52</v>
      </c>
      <c r="AW828" s="2" t="s">
        <v>52</v>
      </c>
      <c r="AX828" s="2" t="s">
        <v>52</v>
      </c>
      <c r="AY828" s="2" t="s">
        <v>52</v>
      </c>
    </row>
    <row r="829" spans="1:51" ht="30" customHeight="1" x14ac:dyDescent="0.3">
      <c r="A829" s="9"/>
      <c r="B829" s="9"/>
      <c r="C829" s="9"/>
      <c r="D829" s="9"/>
      <c r="E829" s="13"/>
      <c r="F829" s="14"/>
      <c r="G829" s="13"/>
      <c r="H829" s="14"/>
      <c r="I829" s="13"/>
      <c r="J829" s="14"/>
      <c r="K829" s="13"/>
      <c r="L829" s="14"/>
      <c r="M829" s="9"/>
    </row>
    <row r="830" spans="1:51" ht="30" customHeight="1" x14ac:dyDescent="0.3">
      <c r="A830" s="36" t="s">
        <v>2081</v>
      </c>
      <c r="B830" s="36"/>
      <c r="C830" s="36"/>
      <c r="D830" s="36"/>
      <c r="E830" s="37"/>
      <c r="F830" s="38"/>
      <c r="G830" s="37"/>
      <c r="H830" s="38"/>
      <c r="I830" s="37"/>
      <c r="J830" s="38"/>
      <c r="K830" s="37"/>
      <c r="L830" s="38"/>
      <c r="M830" s="36"/>
      <c r="N830" s="1" t="s">
        <v>2079</v>
      </c>
    </row>
    <row r="831" spans="1:51" ht="30" customHeight="1" x14ac:dyDescent="0.3">
      <c r="A831" s="8" t="s">
        <v>1829</v>
      </c>
      <c r="B831" s="8" t="s">
        <v>2077</v>
      </c>
      <c r="C831" s="8" t="s">
        <v>61</v>
      </c>
      <c r="D831" s="9">
        <v>0.2298</v>
      </c>
      <c r="E831" s="13">
        <f>단가대비표!O16</f>
        <v>0</v>
      </c>
      <c r="F831" s="14">
        <f>TRUNC(E831*D831,1)</f>
        <v>0</v>
      </c>
      <c r="G831" s="13">
        <f>단가대비표!P16</f>
        <v>0</v>
      </c>
      <c r="H831" s="14">
        <f>TRUNC(G831*D831,1)</f>
        <v>0</v>
      </c>
      <c r="I831" s="13">
        <f>단가대비표!V16</f>
        <v>214027</v>
      </c>
      <c r="J831" s="14">
        <f>TRUNC(I831*D831,1)</f>
        <v>49183.4</v>
      </c>
      <c r="K831" s="13">
        <f t="shared" ref="K831:L834" si="108">TRUNC(E831+G831+I831,1)</f>
        <v>214027</v>
      </c>
      <c r="L831" s="14">
        <f t="shared" si="108"/>
        <v>49183.4</v>
      </c>
      <c r="M831" s="8" t="s">
        <v>1843</v>
      </c>
      <c r="N831" s="2" t="s">
        <v>2079</v>
      </c>
      <c r="O831" s="2" t="s">
        <v>2082</v>
      </c>
      <c r="P831" s="2" t="s">
        <v>65</v>
      </c>
      <c r="Q831" s="2" t="s">
        <v>65</v>
      </c>
      <c r="R831" s="2" t="s">
        <v>64</v>
      </c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2" t="s">
        <v>52</v>
      </c>
      <c r="AW831" s="2" t="s">
        <v>2083</v>
      </c>
      <c r="AX831" s="2" t="s">
        <v>52</v>
      </c>
      <c r="AY831" s="2" t="s">
        <v>52</v>
      </c>
    </row>
    <row r="832" spans="1:51" ht="30" customHeight="1" x14ac:dyDescent="0.3">
      <c r="A832" s="8" t="s">
        <v>1846</v>
      </c>
      <c r="B832" s="8" t="s">
        <v>1847</v>
      </c>
      <c r="C832" s="8" t="s">
        <v>992</v>
      </c>
      <c r="D832" s="9">
        <v>5.4</v>
      </c>
      <c r="E832" s="13">
        <f>단가대비표!O101</f>
        <v>1227.27</v>
      </c>
      <c r="F832" s="14">
        <f>TRUNC(E832*D832,1)</f>
        <v>6627.2</v>
      </c>
      <c r="G832" s="13">
        <f>단가대비표!P101</f>
        <v>0</v>
      </c>
      <c r="H832" s="14">
        <f>TRUNC(G832*D832,1)</f>
        <v>0</v>
      </c>
      <c r="I832" s="13">
        <f>단가대비표!V101</f>
        <v>0</v>
      </c>
      <c r="J832" s="14">
        <f>TRUNC(I832*D832,1)</f>
        <v>0</v>
      </c>
      <c r="K832" s="13">
        <f t="shared" si="108"/>
        <v>1227.2</v>
      </c>
      <c r="L832" s="14">
        <f t="shared" si="108"/>
        <v>6627.2</v>
      </c>
      <c r="M832" s="8" t="s">
        <v>52</v>
      </c>
      <c r="N832" s="2" t="s">
        <v>2079</v>
      </c>
      <c r="O832" s="2" t="s">
        <v>1848</v>
      </c>
      <c r="P832" s="2" t="s">
        <v>65</v>
      </c>
      <c r="Q832" s="2" t="s">
        <v>65</v>
      </c>
      <c r="R832" s="2" t="s">
        <v>64</v>
      </c>
      <c r="S832" s="3"/>
      <c r="T832" s="3"/>
      <c r="U832" s="3"/>
      <c r="V832" s="3">
        <v>1</v>
      </c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2" t="s">
        <v>52</v>
      </c>
      <c r="AW832" s="2" t="s">
        <v>2084</v>
      </c>
      <c r="AX832" s="2" t="s">
        <v>52</v>
      </c>
      <c r="AY832" s="2" t="s">
        <v>52</v>
      </c>
    </row>
    <row r="833" spans="1:51" ht="30" customHeight="1" x14ac:dyDescent="0.3">
      <c r="A833" s="8" t="s">
        <v>1137</v>
      </c>
      <c r="B833" s="8" t="s">
        <v>1850</v>
      </c>
      <c r="C833" s="8" t="s">
        <v>623</v>
      </c>
      <c r="D833" s="9">
        <v>1</v>
      </c>
      <c r="E833" s="13">
        <f>TRUNC(SUMIF(V831:V834, RIGHTB(O833, 1), F831:F834)*U833, 2)</f>
        <v>2584.6</v>
      </c>
      <c r="F833" s="14">
        <f>TRUNC(E833*D833,1)</f>
        <v>2584.6</v>
      </c>
      <c r="G833" s="13">
        <v>0</v>
      </c>
      <c r="H833" s="14">
        <f>TRUNC(G833*D833,1)</f>
        <v>0</v>
      </c>
      <c r="I833" s="13">
        <v>0</v>
      </c>
      <c r="J833" s="14">
        <f>TRUNC(I833*D833,1)</f>
        <v>0</v>
      </c>
      <c r="K833" s="13">
        <f t="shared" si="108"/>
        <v>2584.6</v>
      </c>
      <c r="L833" s="14">
        <f t="shared" si="108"/>
        <v>2584.6</v>
      </c>
      <c r="M833" s="8" t="s">
        <v>52</v>
      </c>
      <c r="N833" s="2" t="s">
        <v>2079</v>
      </c>
      <c r="O833" s="2" t="s">
        <v>806</v>
      </c>
      <c r="P833" s="2" t="s">
        <v>65</v>
      </c>
      <c r="Q833" s="2" t="s">
        <v>65</v>
      </c>
      <c r="R833" s="2" t="s">
        <v>65</v>
      </c>
      <c r="S833" s="3">
        <v>0</v>
      </c>
      <c r="T833" s="3">
        <v>0</v>
      </c>
      <c r="U833" s="3">
        <v>0.39</v>
      </c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2" t="s">
        <v>52</v>
      </c>
      <c r="AW833" s="2" t="s">
        <v>2085</v>
      </c>
      <c r="AX833" s="2" t="s">
        <v>52</v>
      </c>
      <c r="AY833" s="2" t="s">
        <v>52</v>
      </c>
    </row>
    <row r="834" spans="1:51" ht="30" customHeight="1" x14ac:dyDescent="0.3">
      <c r="A834" s="8" t="s">
        <v>1852</v>
      </c>
      <c r="B834" s="8" t="s">
        <v>911</v>
      </c>
      <c r="C834" s="8" t="s">
        <v>912</v>
      </c>
      <c r="D834" s="9">
        <v>1</v>
      </c>
      <c r="E834" s="13">
        <f>TRUNC(단가대비표!O211*1/8*16/12*25/20, 1)</f>
        <v>0</v>
      </c>
      <c r="F834" s="14">
        <f>TRUNC(E834*D834,1)</f>
        <v>0</v>
      </c>
      <c r="G834" s="13">
        <f>TRUNC(단가대비표!P211*1/8*16/12*25/20, 1)</f>
        <v>44299.3</v>
      </c>
      <c r="H834" s="14">
        <f>TRUNC(G834*D834,1)</f>
        <v>44299.3</v>
      </c>
      <c r="I834" s="13">
        <f>TRUNC(단가대비표!V211*1/8*16/12*25/20, 1)</f>
        <v>0</v>
      </c>
      <c r="J834" s="14">
        <f>TRUNC(I834*D834,1)</f>
        <v>0</v>
      </c>
      <c r="K834" s="13">
        <f t="shared" si="108"/>
        <v>44299.3</v>
      </c>
      <c r="L834" s="14">
        <f t="shared" si="108"/>
        <v>44299.3</v>
      </c>
      <c r="M834" s="8" t="s">
        <v>52</v>
      </c>
      <c r="N834" s="2" t="s">
        <v>2079</v>
      </c>
      <c r="O834" s="2" t="s">
        <v>1853</v>
      </c>
      <c r="P834" s="2" t="s">
        <v>65</v>
      </c>
      <c r="Q834" s="2" t="s">
        <v>65</v>
      </c>
      <c r="R834" s="2" t="s">
        <v>64</v>
      </c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2" t="s">
        <v>52</v>
      </c>
      <c r="AW834" s="2" t="s">
        <v>2086</v>
      </c>
      <c r="AX834" s="2" t="s">
        <v>64</v>
      </c>
      <c r="AY834" s="2" t="s">
        <v>52</v>
      </c>
    </row>
    <row r="835" spans="1:51" ht="30" customHeight="1" x14ac:dyDescent="0.3">
      <c r="A835" s="8" t="s">
        <v>904</v>
      </c>
      <c r="B835" s="8" t="s">
        <v>52</v>
      </c>
      <c r="C835" s="8" t="s">
        <v>52</v>
      </c>
      <c r="D835" s="9"/>
      <c r="E835" s="13"/>
      <c r="F835" s="14">
        <f>TRUNC(SUMIF(N831:N834, N830, F831:F834),0)</f>
        <v>9211</v>
      </c>
      <c r="G835" s="13"/>
      <c r="H835" s="14">
        <f>TRUNC(SUMIF(N831:N834, N830, H831:H834),0)</f>
        <v>44299</v>
      </c>
      <c r="I835" s="13"/>
      <c r="J835" s="14">
        <f>TRUNC(SUMIF(N831:N834, N830, J831:J834),0)</f>
        <v>49183</v>
      </c>
      <c r="K835" s="13"/>
      <c r="L835" s="14">
        <f>F835+H835+J835</f>
        <v>102693</v>
      </c>
      <c r="M835" s="8" t="s">
        <v>52</v>
      </c>
      <c r="N835" s="2" t="s">
        <v>99</v>
      </c>
      <c r="O835" s="2" t="s">
        <v>99</v>
      </c>
      <c r="P835" s="2" t="s">
        <v>52</v>
      </c>
      <c r="Q835" s="2" t="s">
        <v>52</v>
      </c>
      <c r="R835" s="2" t="s">
        <v>52</v>
      </c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2" t="s">
        <v>52</v>
      </c>
      <c r="AW835" s="2" t="s">
        <v>52</v>
      </c>
      <c r="AX835" s="2" t="s">
        <v>52</v>
      </c>
      <c r="AY835" s="2" t="s">
        <v>52</v>
      </c>
    </row>
    <row r="836" spans="1:51" ht="30" customHeight="1" x14ac:dyDescent="0.3">
      <c r="A836" s="9"/>
      <c r="B836" s="9"/>
      <c r="C836" s="9"/>
      <c r="D836" s="9"/>
      <c r="E836" s="13"/>
      <c r="F836" s="14"/>
      <c r="G836" s="13"/>
      <c r="H836" s="14"/>
      <c r="I836" s="13"/>
      <c r="J836" s="14"/>
      <c r="K836" s="13"/>
      <c r="L836" s="14"/>
      <c r="M836" s="9"/>
    </row>
    <row r="837" spans="1:51" ht="30" customHeight="1" x14ac:dyDescent="0.3">
      <c r="A837" s="36" t="s">
        <v>2087</v>
      </c>
      <c r="B837" s="36"/>
      <c r="C837" s="36"/>
      <c r="D837" s="36"/>
      <c r="E837" s="37"/>
      <c r="F837" s="38"/>
      <c r="G837" s="37"/>
      <c r="H837" s="38"/>
      <c r="I837" s="37"/>
      <c r="J837" s="38"/>
      <c r="K837" s="37"/>
      <c r="L837" s="38"/>
      <c r="M837" s="36"/>
      <c r="N837" s="1" t="s">
        <v>1263</v>
      </c>
    </row>
    <row r="838" spans="1:51" ht="30" customHeight="1" x14ac:dyDescent="0.3">
      <c r="A838" s="8" t="s">
        <v>2059</v>
      </c>
      <c r="B838" s="8" t="s">
        <v>911</v>
      </c>
      <c r="C838" s="8" t="s">
        <v>912</v>
      </c>
      <c r="D838" s="9">
        <v>0.05</v>
      </c>
      <c r="E838" s="13">
        <f>단가대비표!O207</f>
        <v>0</v>
      </c>
      <c r="F838" s="14">
        <f>TRUNC(E838*D838,1)</f>
        <v>0</v>
      </c>
      <c r="G838" s="13">
        <f>단가대비표!P207</f>
        <v>206253</v>
      </c>
      <c r="H838" s="14">
        <f>TRUNC(G838*D838,1)</f>
        <v>10312.6</v>
      </c>
      <c r="I838" s="13">
        <f>단가대비표!V207</f>
        <v>0</v>
      </c>
      <c r="J838" s="14">
        <f>TRUNC(I838*D838,1)</f>
        <v>0</v>
      </c>
      <c r="K838" s="13">
        <f t="shared" ref="K838:L840" si="109">TRUNC(E838+G838+I838,1)</f>
        <v>206253</v>
      </c>
      <c r="L838" s="14">
        <f t="shared" si="109"/>
        <v>10312.6</v>
      </c>
      <c r="M838" s="8" t="s">
        <v>52</v>
      </c>
      <c r="N838" s="2" t="s">
        <v>1263</v>
      </c>
      <c r="O838" s="2" t="s">
        <v>2060</v>
      </c>
      <c r="P838" s="2" t="s">
        <v>65</v>
      </c>
      <c r="Q838" s="2" t="s">
        <v>65</v>
      </c>
      <c r="R838" s="2" t="s">
        <v>64</v>
      </c>
      <c r="S838" s="3"/>
      <c r="T838" s="3"/>
      <c r="U838" s="3"/>
      <c r="V838" s="3">
        <v>1</v>
      </c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2" t="s">
        <v>52</v>
      </c>
      <c r="AW838" s="2" t="s">
        <v>2088</v>
      </c>
      <c r="AX838" s="2" t="s">
        <v>52</v>
      </c>
      <c r="AY838" s="2" t="s">
        <v>52</v>
      </c>
    </row>
    <row r="839" spans="1:51" ht="30" customHeight="1" x14ac:dyDescent="0.3">
      <c r="A839" s="8" t="s">
        <v>915</v>
      </c>
      <c r="B839" s="8" t="s">
        <v>911</v>
      </c>
      <c r="C839" s="8" t="s">
        <v>912</v>
      </c>
      <c r="D839" s="9">
        <v>0.01</v>
      </c>
      <c r="E839" s="13">
        <f>단가대비표!O187</f>
        <v>0</v>
      </c>
      <c r="F839" s="14">
        <f>TRUNC(E839*D839,1)</f>
        <v>0</v>
      </c>
      <c r="G839" s="13">
        <f>단가대비표!P187</f>
        <v>141096</v>
      </c>
      <c r="H839" s="14">
        <f>TRUNC(G839*D839,1)</f>
        <v>1410.9</v>
      </c>
      <c r="I839" s="13">
        <f>단가대비표!V187</f>
        <v>0</v>
      </c>
      <c r="J839" s="14">
        <f>TRUNC(I839*D839,1)</f>
        <v>0</v>
      </c>
      <c r="K839" s="13">
        <f t="shared" si="109"/>
        <v>141096</v>
      </c>
      <c r="L839" s="14">
        <f t="shared" si="109"/>
        <v>1410.9</v>
      </c>
      <c r="M839" s="8" t="s">
        <v>52</v>
      </c>
      <c r="N839" s="2" t="s">
        <v>1263</v>
      </c>
      <c r="O839" s="2" t="s">
        <v>916</v>
      </c>
      <c r="P839" s="2" t="s">
        <v>65</v>
      </c>
      <c r="Q839" s="2" t="s">
        <v>65</v>
      </c>
      <c r="R839" s="2" t="s">
        <v>64</v>
      </c>
      <c r="S839" s="3"/>
      <c r="T839" s="3"/>
      <c r="U839" s="3"/>
      <c r="V839" s="3">
        <v>1</v>
      </c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2" t="s">
        <v>52</v>
      </c>
      <c r="AW839" s="2" t="s">
        <v>2089</v>
      </c>
      <c r="AX839" s="2" t="s">
        <v>52</v>
      </c>
      <c r="AY839" s="2" t="s">
        <v>52</v>
      </c>
    </row>
    <row r="840" spans="1:51" ht="30" customHeight="1" x14ac:dyDescent="0.3">
      <c r="A840" s="8" t="s">
        <v>1026</v>
      </c>
      <c r="B840" s="8" t="s">
        <v>1032</v>
      </c>
      <c r="C840" s="8" t="s">
        <v>623</v>
      </c>
      <c r="D840" s="9">
        <v>1</v>
      </c>
      <c r="E840" s="13">
        <v>0</v>
      </c>
      <c r="F840" s="14">
        <f>TRUNC(E840*D840,1)</f>
        <v>0</v>
      </c>
      <c r="G840" s="13">
        <v>0</v>
      </c>
      <c r="H840" s="14">
        <f>TRUNC(G840*D840,1)</f>
        <v>0</v>
      </c>
      <c r="I840" s="13">
        <f>TRUNC(SUMIF(V838:V840, RIGHTB(O840, 1), H838:H840)*U840, 2)</f>
        <v>351.7</v>
      </c>
      <c r="J840" s="14">
        <f>TRUNC(I840*D840,1)</f>
        <v>351.7</v>
      </c>
      <c r="K840" s="13">
        <f t="shared" si="109"/>
        <v>351.7</v>
      </c>
      <c r="L840" s="14">
        <f t="shared" si="109"/>
        <v>351.7</v>
      </c>
      <c r="M840" s="8" t="s">
        <v>52</v>
      </c>
      <c r="N840" s="2" t="s">
        <v>1263</v>
      </c>
      <c r="O840" s="2" t="s">
        <v>806</v>
      </c>
      <c r="P840" s="2" t="s">
        <v>65</v>
      </c>
      <c r="Q840" s="2" t="s">
        <v>65</v>
      </c>
      <c r="R840" s="2" t="s">
        <v>65</v>
      </c>
      <c r="S840" s="3">
        <v>1</v>
      </c>
      <c r="T840" s="3">
        <v>2</v>
      </c>
      <c r="U840" s="3">
        <v>0.03</v>
      </c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2" t="s">
        <v>52</v>
      </c>
      <c r="AW840" s="2" t="s">
        <v>2090</v>
      </c>
      <c r="AX840" s="2" t="s">
        <v>52</v>
      </c>
      <c r="AY840" s="2" t="s">
        <v>52</v>
      </c>
    </row>
    <row r="841" spans="1:51" ht="30" customHeight="1" x14ac:dyDescent="0.3">
      <c r="A841" s="8" t="s">
        <v>904</v>
      </c>
      <c r="B841" s="8" t="s">
        <v>52</v>
      </c>
      <c r="C841" s="8" t="s">
        <v>52</v>
      </c>
      <c r="D841" s="9"/>
      <c r="E841" s="13"/>
      <c r="F841" s="14">
        <f>TRUNC(SUMIF(N838:N840, N837, F838:F840),0)</f>
        <v>0</v>
      </c>
      <c r="G841" s="13"/>
      <c r="H841" s="14">
        <f>TRUNC(SUMIF(N838:N840, N837, H838:H840),0)</f>
        <v>11723</v>
      </c>
      <c r="I841" s="13"/>
      <c r="J841" s="14">
        <f>TRUNC(SUMIF(N838:N840, N837, J838:J840),0)</f>
        <v>351</v>
      </c>
      <c r="K841" s="13"/>
      <c r="L841" s="14">
        <f>F841+H841+J841</f>
        <v>12074</v>
      </c>
      <c r="M841" s="8" t="s">
        <v>52</v>
      </c>
      <c r="N841" s="2" t="s">
        <v>99</v>
      </c>
      <c r="O841" s="2" t="s">
        <v>99</v>
      </c>
      <c r="P841" s="2" t="s">
        <v>52</v>
      </c>
      <c r="Q841" s="2" t="s">
        <v>52</v>
      </c>
      <c r="R841" s="2" t="s">
        <v>52</v>
      </c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2" t="s">
        <v>52</v>
      </c>
      <c r="AW841" s="2" t="s">
        <v>52</v>
      </c>
      <c r="AX841" s="2" t="s">
        <v>52</v>
      </c>
      <c r="AY841" s="2" t="s">
        <v>52</v>
      </c>
    </row>
    <row r="842" spans="1:51" ht="30" customHeight="1" x14ac:dyDescent="0.3">
      <c r="A842" s="9"/>
      <c r="B842" s="9"/>
      <c r="C842" s="9"/>
      <c r="D842" s="9"/>
      <c r="E842" s="13"/>
      <c r="F842" s="14"/>
      <c r="G842" s="13"/>
      <c r="H842" s="14"/>
      <c r="I842" s="13"/>
      <c r="J842" s="14"/>
      <c r="K842" s="13"/>
      <c r="L842" s="14"/>
      <c r="M842" s="9"/>
    </row>
    <row r="843" spans="1:51" ht="30" customHeight="1" x14ac:dyDescent="0.3">
      <c r="A843" s="36" t="s">
        <v>2091</v>
      </c>
      <c r="B843" s="36"/>
      <c r="C843" s="36"/>
      <c r="D843" s="36"/>
      <c r="E843" s="37"/>
      <c r="F843" s="38"/>
      <c r="G843" s="37"/>
      <c r="H843" s="38"/>
      <c r="I843" s="37"/>
      <c r="J843" s="38"/>
      <c r="K843" s="37"/>
      <c r="L843" s="38"/>
      <c r="M843" s="36"/>
      <c r="N843" s="1" t="s">
        <v>1273</v>
      </c>
    </row>
    <row r="844" spans="1:51" ht="30" customHeight="1" x14ac:dyDescent="0.3">
      <c r="A844" s="8" t="s">
        <v>2059</v>
      </c>
      <c r="B844" s="8" t="s">
        <v>911</v>
      </c>
      <c r="C844" s="8" t="s">
        <v>912</v>
      </c>
      <c r="D844" s="9">
        <v>4.5999999999999999E-2</v>
      </c>
      <c r="E844" s="13">
        <f>단가대비표!O207</f>
        <v>0</v>
      </c>
      <c r="F844" s="14">
        <f>TRUNC(E844*D844,1)</f>
        <v>0</v>
      </c>
      <c r="G844" s="13">
        <f>단가대비표!P207</f>
        <v>206253</v>
      </c>
      <c r="H844" s="14">
        <f>TRUNC(G844*D844,1)</f>
        <v>9487.6</v>
      </c>
      <c r="I844" s="13">
        <f>단가대비표!V207</f>
        <v>0</v>
      </c>
      <c r="J844" s="14">
        <f>TRUNC(I844*D844,1)</f>
        <v>0</v>
      </c>
      <c r="K844" s="13">
        <f t="shared" ref="K844:L846" si="110">TRUNC(E844+G844+I844,1)</f>
        <v>206253</v>
      </c>
      <c r="L844" s="14">
        <f t="shared" si="110"/>
        <v>9487.6</v>
      </c>
      <c r="M844" s="8" t="s">
        <v>52</v>
      </c>
      <c r="N844" s="2" t="s">
        <v>1273</v>
      </c>
      <c r="O844" s="2" t="s">
        <v>2060</v>
      </c>
      <c r="P844" s="2" t="s">
        <v>65</v>
      </c>
      <c r="Q844" s="2" t="s">
        <v>65</v>
      </c>
      <c r="R844" s="2" t="s">
        <v>64</v>
      </c>
      <c r="S844" s="3"/>
      <c r="T844" s="3"/>
      <c r="U844" s="3"/>
      <c r="V844" s="3">
        <v>1</v>
      </c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2" t="s">
        <v>52</v>
      </c>
      <c r="AW844" s="2" t="s">
        <v>2092</v>
      </c>
      <c r="AX844" s="2" t="s">
        <v>52</v>
      </c>
      <c r="AY844" s="2" t="s">
        <v>52</v>
      </c>
    </row>
    <row r="845" spans="1:51" ht="30" customHeight="1" x14ac:dyDescent="0.3">
      <c r="A845" s="8" t="s">
        <v>915</v>
      </c>
      <c r="B845" s="8" t="s">
        <v>911</v>
      </c>
      <c r="C845" s="8" t="s">
        <v>912</v>
      </c>
      <c r="D845" s="9">
        <v>2.3E-2</v>
      </c>
      <c r="E845" s="13">
        <f>단가대비표!O187</f>
        <v>0</v>
      </c>
      <c r="F845" s="14">
        <f>TRUNC(E845*D845,1)</f>
        <v>0</v>
      </c>
      <c r="G845" s="13">
        <f>단가대비표!P187</f>
        <v>141096</v>
      </c>
      <c r="H845" s="14">
        <f>TRUNC(G845*D845,1)</f>
        <v>3245.2</v>
      </c>
      <c r="I845" s="13">
        <f>단가대비표!V187</f>
        <v>0</v>
      </c>
      <c r="J845" s="14">
        <f>TRUNC(I845*D845,1)</f>
        <v>0</v>
      </c>
      <c r="K845" s="13">
        <f t="shared" si="110"/>
        <v>141096</v>
      </c>
      <c r="L845" s="14">
        <f t="shared" si="110"/>
        <v>3245.2</v>
      </c>
      <c r="M845" s="8" t="s">
        <v>52</v>
      </c>
      <c r="N845" s="2" t="s">
        <v>1273</v>
      </c>
      <c r="O845" s="2" t="s">
        <v>916</v>
      </c>
      <c r="P845" s="2" t="s">
        <v>65</v>
      </c>
      <c r="Q845" s="2" t="s">
        <v>65</v>
      </c>
      <c r="R845" s="2" t="s">
        <v>64</v>
      </c>
      <c r="S845" s="3"/>
      <c r="T845" s="3"/>
      <c r="U845" s="3"/>
      <c r="V845" s="3">
        <v>1</v>
      </c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2" t="s">
        <v>52</v>
      </c>
      <c r="AW845" s="2" t="s">
        <v>2093</v>
      </c>
      <c r="AX845" s="2" t="s">
        <v>52</v>
      </c>
      <c r="AY845" s="2" t="s">
        <v>52</v>
      </c>
    </row>
    <row r="846" spans="1:51" ht="30" customHeight="1" x14ac:dyDescent="0.3">
      <c r="A846" s="8" t="s">
        <v>1026</v>
      </c>
      <c r="B846" s="8" t="s">
        <v>1808</v>
      </c>
      <c r="C846" s="8" t="s">
        <v>623</v>
      </c>
      <c r="D846" s="9">
        <v>1</v>
      </c>
      <c r="E846" s="13">
        <v>0</v>
      </c>
      <c r="F846" s="14">
        <f>TRUNC(E846*D846,1)</f>
        <v>0</v>
      </c>
      <c r="G846" s="13">
        <v>0</v>
      </c>
      <c r="H846" s="14">
        <f>TRUNC(G846*D846,1)</f>
        <v>0</v>
      </c>
      <c r="I846" s="13">
        <f>TRUNC(SUMIF(V844:V846, RIGHTB(O846, 1), H844:H846)*U846, 2)</f>
        <v>127.32</v>
      </c>
      <c r="J846" s="14">
        <f>TRUNC(I846*D846,1)</f>
        <v>127.3</v>
      </c>
      <c r="K846" s="13">
        <f t="shared" si="110"/>
        <v>127.3</v>
      </c>
      <c r="L846" s="14">
        <f t="shared" si="110"/>
        <v>127.3</v>
      </c>
      <c r="M846" s="8" t="s">
        <v>52</v>
      </c>
      <c r="N846" s="2" t="s">
        <v>1273</v>
      </c>
      <c r="O846" s="2" t="s">
        <v>806</v>
      </c>
      <c r="P846" s="2" t="s">
        <v>65</v>
      </c>
      <c r="Q846" s="2" t="s">
        <v>65</v>
      </c>
      <c r="R846" s="2" t="s">
        <v>65</v>
      </c>
      <c r="S846" s="3">
        <v>1</v>
      </c>
      <c r="T846" s="3">
        <v>2</v>
      </c>
      <c r="U846" s="3">
        <v>0.01</v>
      </c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2" t="s">
        <v>52</v>
      </c>
      <c r="AW846" s="2" t="s">
        <v>2094</v>
      </c>
      <c r="AX846" s="2" t="s">
        <v>52</v>
      </c>
      <c r="AY846" s="2" t="s">
        <v>52</v>
      </c>
    </row>
    <row r="847" spans="1:51" ht="30" customHeight="1" x14ac:dyDescent="0.3">
      <c r="A847" s="8" t="s">
        <v>904</v>
      </c>
      <c r="B847" s="8" t="s">
        <v>52</v>
      </c>
      <c r="C847" s="8" t="s">
        <v>52</v>
      </c>
      <c r="D847" s="9"/>
      <c r="E847" s="13"/>
      <c r="F847" s="14">
        <f>TRUNC(SUMIF(N844:N846, N843, F844:F846),0)</f>
        <v>0</v>
      </c>
      <c r="G847" s="13"/>
      <c r="H847" s="14">
        <f>TRUNC(SUMIF(N844:N846, N843, H844:H846),0)</f>
        <v>12732</v>
      </c>
      <c r="I847" s="13"/>
      <c r="J847" s="14">
        <f>TRUNC(SUMIF(N844:N846, N843, J844:J846),0)</f>
        <v>127</v>
      </c>
      <c r="K847" s="13"/>
      <c r="L847" s="14">
        <f>F847+H847+J847</f>
        <v>12859</v>
      </c>
      <c r="M847" s="8" t="s">
        <v>52</v>
      </c>
      <c r="N847" s="2" t="s">
        <v>99</v>
      </c>
      <c r="O847" s="2" t="s">
        <v>99</v>
      </c>
      <c r="P847" s="2" t="s">
        <v>52</v>
      </c>
      <c r="Q847" s="2" t="s">
        <v>52</v>
      </c>
      <c r="R847" s="2" t="s">
        <v>52</v>
      </c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2" t="s">
        <v>52</v>
      </c>
      <c r="AW847" s="2" t="s">
        <v>52</v>
      </c>
      <c r="AX847" s="2" t="s">
        <v>52</v>
      </c>
      <c r="AY847" s="2" t="s">
        <v>52</v>
      </c>
    </row>
    <row r="848" spans="1:51" ht="30" customHeight="1" x14ac:dyDescent="0.3">
      <c r="A848" s="9"/>
      <c r="B848" s="9"/>
      <c r="C848" s="9"/>
      <c r="D848" s="9"/>
      <c r="E848" s="13"/>
      <c r="F848" s="14"/>
      <c r="G848" s="13"/>
      <c r="H848" s="14"/>
      <c r="I848" s="13"/>
      <c r="J848" s="14"/>
      <c r="K848" s="13"/>
      <c r="L848" s="14"/>
      <c r="M848" s="9"/>
    </row>
    <row r="849" spans="1:51" ht="30" customHeight="1" x14ac:dyDescent="0.3">
      <c r="A849" s="36" t="s">
        <v>2095</v>
      </c>
      <c r="B849" s="36"/>
      <c r="C849" s="36"/>
      <c r="D849" s="36"/>
      <c r="E849" s="37"/>
      <c r="F849" s="38"/>
      <c r="G849" s="37"/>
      <c r="H849" s="38"/>
      <c r="I849" s="37"/>
      <c r="J849" s="38"/>
      <c r="K849" s="37"/>
      <c r="L849" s="38"/>
      <c r="M849" s="36"/>
      <c r="N849" s="1" t="s">
        <v>1279</v>
      </c>
    </row>
    <row r="850" spans="1:51" ht="30" customHeight="1" x14ac:dyDescent="0.3">
      <c r="A850" s="8" t="s">
        <v>2059</v>
      </c>
      <c r="B850" s="8" t="s">
        <v>911</v>
      </c>
      <c r="C850" s="8" t="s">
        <v>912</v>
      </c>
      <c r="D850" s="9">
        <v>4.5999999999999999E-2</v>
      </c>
      <c r="E850" s="13">
        <f>단가대비표!O207</f>
        <v>0</v>
      </c>
      <c r="F850" s="14">
        <f>TRUNC(E850*D850,1)</f>
        <v>0</v>
      </c>
      <c r="G850" s="13">
        <f>단가대비표!P207</f>
        <v>206253</v>
      </c>
      <c r="H850" s="14">
        <f>TRUNC(G850*D850,1)</f>
        <v>9487.6</v>
      </c>
      <c r="I850" s="13">
        <f>단가대비표!V207</f>
        <v>0</v>
      </c>
      <c r="J850" s="14">
        <f>TRUNC(I850*D850,1)</f>
        <v>0</v>
      </c>
      <c r="K850" s="13">
        <f t="shared" ref="K850:L853" si="111">TRUNC(E850+G850+I850,1)</f>
        <v>206253</v>
      </c>
      <c r="L850" s="14">
        <f t="shared" si="111"/>
        <v>9487.6</v>
      </c>
      <c r="M850" s="8" t="s">
        <v>52</v>
      </c>
      <c r="N850" s="2" t="s">
        <v>1279</v>
      </c>
      <c r="O850" s="2" t="s">
        <v>2060</v>
      </c>
      <c r="P850" s="2" t="s">
        <v>65</v>
      </c>
      <c r="Q850" s="2" t="s">
        <v>65</v>
      </c>
      <c r="R850" s="2" t="s">
        <v>64</v>
      </c>
      <c r="S850" s="3"/>
      <c r="T850" s="3"/>
      <c r="U850" s="3"/>
      <c r="V850" s="3">
        <v>1</v>
      </c>
      <c r="W850" s="3">
        <v>2</v>
      </c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2" t="s">
        <v>52</v>
      </c>
      <c r="AW850" s="2" t="s">
        <v>2096</v>
      </c>
      <c r="AX850" s="2" t="s">
        <v>52</v>
      </c>
      <c r="AY850" s="2" t="s">
        <v>52</v>
      </c>
    </row>
    <row r="851" spans="1:51" ht="30" customHeight="1" x14ac:dyDescent="0.3">
      <c r="A851" s="8" t="s">
        <v>915</v>
      </c>
      <c r="B851" s="8" t="s">
        <v>911</v>
      </c>
      <c r="C851" s="8" t="s">
        <v>912</v>
      </c>
      <c r="D851" s="9">
        <v>2.3E-2</v>
      </c>
      <c r="E851" s="13">
        <f>단가대비표!O187</f>
        <v>0</v>
      </c>
      <c r="F851" s="14">
        <f>TRUNC(E851*D851,1)</f>
        <v>0</v>
      </c>
      <c r="G851" s="13">
        <f>단가대비표!P187</f>
        <v>141096</v>
      </c>
      <c r="H851" s="14">
        <f>TRUNC(G851*D851,1)</f>
        <v>3245.2</v>
      </c>
      <c r="I851" s="13">
        <f>단가대비표!V187</f>
        <v>0</v>
      </c>
      <c r="J851" s="14">
        <f>TRUNC(I851*D851,1)</f>
        <v>0</v>
      </c>
      <c r="K851" s="13">
        <f t="shared" si="111"/>
        <v>141096</v>
      </c>
      <c r="L851" s="14">
        <f t="shared" si="111"/>
        <v>3245.2</v>
      </c>
      <c r="M851" s="8" t="s">
        <v>52</v>
      </c>
      <c r="N851" s="2" t="s">
        <v>1279</v>
      </c>
      <c r="O851" s="2" t="s">
        <v>916</v>
      </c>
      <c r="P851" s="2" t="s">
        <v>65</v>
      </c>
      <c r="Q851" s="2" t="s">
        <v>65</v>
      </c>
      <c r="R851" s="2" t="s">
        <v>64</v>
      </c>
      <c r="S851" s="3"/>
      <c r="T851" s="3"/>
      <c r="U851" s="3"/>
      <c r="V851" s="3">
        <v>1</v>
      </c>
      <c r="W851" s="3">
        <v>2</v>
      </c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2" t="s">
        <v>52</v>
      </c>
      <c r="AW851" s="2" t="s">
        <v>2097</v>
      </c>
      <c r="AX851" s="2" t="s">
        <v>52</v>
      </c>
      <c r="AY851" s="2" t="s">
        <v>52</v>
      </c>
    </row>
    <row r="852" spans="1:51" ht="30" customHeight="1" x14ac:dyDescent="0.3">
      <c r="A852" s="8" t="s">
        <v>2098</v>
      </c>
      <c r="B852" s="8" t="s">
        <v>2099</v>
      </c>
      <c r="C852" s="8" t="s">
        <v>623</v>
      </c>
      <c r="D852" s="9">
        <v>1</v>
      </c>
      <c r="E852" s="13">
        <v>0</v>
      </c>
      <c r="F852" s="14">
        <f>TRUNC(E852*D852,1)</f>
        <v>0</v>
      </c>
      <c r="G852" s="13">
        <f>TRUNC(SUMIF(V850:V853, RIGHTB(O852, 1), H850:H853)*U852, 2)</f>
        <v>3819.84</v>
      </c>
      <c r="H852" s="14">
        <f>TRUNC(G852*D852,1)</f>
        <v>3819.8</v>
      </c>
      <c r="I852" s="13">
        <v>0</v>
      </c>
      <c r="J852" s="14">
        <f>TRUNC(I852*D852,1)</f>
        <v>0</v>
      </c>
      <c r="K852" s="13">
        <f t="shared" si="111"/>
        <v>3819.8</v>
      </c>
      <c r="L852" s="14">
        <f t="shared" si="111"/>
        <v>3819.8</v>
      </c>
      <c r="M852" s="8" t="s">
        <v>52</v>
      </c>
      <c r="N852" s="2" t="s">
        <v>1279</v>
      </c>
      <c r="O852" s="2" t="s">
        <v>806</v>
      </c>
      <c r="P852" s="2" t="s">
        <v>65</v>
      </c>
      <c r="Q852" s="2" t="s">
        <v>65</v>
      </c>
      <c r="R852" s="2" t="s">
        <v>65</v>
      </c>
      <c r="S852" s="3">
        <v>1</v>
      </c>
      <c r="T852" s="3">
        <v>1</v>
      </c>
      <c r="U852" s="3">
        <v>0.3</v>
      </c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2" t="s">
        <v>52</v>
      </c>
      <c r="AW852" s="2" t="s">
        <v>2100</v>
      </c>
      <c r="AX852" s="2" t="s">
        <v>52</v>
      </c>
      <c r="AY852" s="2" t="s">
        <v>52</v>
      </c>
    </row>
    <row r="853" spans="1:51" ht="30" customHeight="1" x14ac:dyDescent="0.3">
      <c r="A853" s="8" t="s">
        <v>1026</v>
      </c>
      <c r="B853" s="8" t="s">
        <v>1808</v>
      </c>
      <c r="C853" s="8" t="s">
        <v>623</v>
      </c>
      <c r="D853" s="9">
        <v>1</v>
      </c>
      <c r="E853" s="13">
        <v>0</v>
      </c>
      <c r="F853" s="14">
        <f>TRUNC(E853*D853,1)</f>
        <v>0</v>
      </c>
      <c r="G853" s="13">
        <v>0</v>
      </c>
      <c r="H853" s="14">
        <f>TRUNC(G853*D853,1)</f>
        <v>0</v>
      </c>
      <c r="I853" s="13">
        <f>TRUNC(SUMIF(W850:W853, RIGHTB(O853, 1), H850:H853)*U853, 2)</f>
        <v>127.32</v>
      </c>
      <c r="J853" s="14">
        <f>TRUNC(I853*D853,1)</f>
        <v>127.3</v>
      </c>
      <c r="K853" s="13">
        <f t="shared" si="111"/>
        <v>127.3</v>
      </c>
      <c r="L853" s="14">
        <f t="shared" si="111"/>
        <v>127.3</v>
      </c>
      <c r="M853" s="8" t="s">
        <v>52</v>
      </c>
      <c r="N853" s="2" t="s">
        <v>1279</v>
      </c>
      <c r="O853" s="2" t="s">
        <v>1169</v>
      </c>
      <c r="P853" s="2" t="s">
        <v>65</v>
      </c>
      <c r="Q853" s="2" t="s">
        <v>65</v>
      </c>
      <c r="R853" s="2" t="s">
        <v>65</v>
      </c>
      <c r="S853" s="3">
        <v>1</v>
      </c>
      <c r="T853" s="3">
        <v>2</v>
      </c>
      <c r="U853" s="3">
        <v>0.01</v>
      </c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2" t="s">
        <v>52</v>
      </c>
      <c r="AW853" s="2" t="s">
        <v>2101</v>
      </c>
      <c r="AX853" s="2" t="s">
        <v>52</v>
      </c>
      <c r="AY853" s="2" t="s">
        <v>52</v>
      </c>
    </row>
    <row r="854" spans="1:51" ht="30" customHeight="1" x14ac:dyDescent="0.3">
      <c r="A854" s="8" t="s">
        <v>904</v>
      </c>
      <c r="B854" s="8" t="s">
        <v>52</v>
      </c>
      <c r="C854" s="8" t="s">
        <v>52</v>
      </c>
      <c r="D854" s="9"/>
      <c r="E854" s="13"/>
      <c r="F854" s="14">
        <f>TRUNC(SUMIF(N850:N853, N849, F850:F853),0)</f>
        <v>0</v>
      </c>
      <c r="G854" s="13"/>
      <c r="H854" s="14">
        <f>TRUNC(SUMIF(N850:N853, N849, H850:H853),0)</f>
        <v>16552</v>
      </c>
      <c r="I854" s="13"/>
      <c r="J854" s="14">
        <f>TRUNC(SUMIF(N850:N853, N849, J850:J853),0)</f>
        <v>127</v>
      </c>
      <c r="K854" s="13"/>
      <c r="L854" s="14">
        <f>F854+H854+J854</f>
        <v>16679</v>
      </c>
      <c r="M854" s="8" t="s">
        <v>52</v>
      </c>
      <c r="N854" s="2" t="s">
        <v>99</v>
      </c>
      <c r="O854" s="2" t="s">
        <v>99</v>
      </c>
      <c r="P854" s="2" t="s">
        <v>52</v>
      </c>
      <c r="Q854" s="2" t="s">
        <v>52</v>
      </c>
      <c r="R854" s="2" t="s">
        <v>52</v>
      </c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2" t="s">
        <v>52</v>
      </c>
      <c r="AW854" s="2" t="s">
        <v>52</v>
      </c>
      <c r="AX854" s="2" t="s">
        <v>52</v>
      </c>
      <c r="AY854" s="2" t="s">
        <v>52</v>
      </c>
    </row>
    <row r="855" spans="1:51" ht="30" customHeight="1" x14ac:dyDescent="0.3">
      <c r="A855" s="9"/>
      <c r="B855" s="9"/>
      <c r="C855" s="9"/>
      <c r="D855" s="9"/>
      <c r="E855" s="13"/>
      <c r="F855" s="14"/>
      <c r="G855" s="13"/>
      <c r="H855" s="14"/>
      <c r="I855" s="13"/>
      <c r="J855" s="14"/>
      <c r="K855" s="13"/>
      <c r="L855" s="14"/>
      <c r="M855" s="9"/>
    </row>
    <row r="856" spans="1:51" ht="30" customHeight="1" x14ac:dyDescent="0.3">
      <c r="A856" s="36" t="s">
        <v>2102</v>
      </c>
      <c r="B856" s="36"/>
      <c r="C856" s="36"/>
      <c r="D856" s="36"/>
      <c r="E856" s="37"/>
      <c r="F856" s="38"/>
      <c r="G856" s="37"/>
      <c r="H856" s="38"/>
      <c r="I856" s="37"/>
      <c r="J856" s="38"/>
      <c r="K856" s="37"/>
      <c r="L856" s="38"/>
      <c r="M856" s="36"/>
      <c r="N856" s="1" t="s">
        <v>1300</v>
      </c>
    </row>
    <row r="857" spans="1:51" ht="30" customHeight="1" x14ac:dyDescent="0.3">
      <c r="A857" s="8" t="s">
        <v>2059</v>
      </c>
      <c r="B857" s="8" t="s">
        <v>911</v>
      </c>
      <c r="C857" s="8" t="s">
        <v>912</v>
      </c>
      <c r="D857" s="9">
        <v>2.5999999999999999E-2</v>
      </c>
      <c r="E857" s="13">
        <f>단가대비표!O207</f>
        <v>0</v>
      </c>
      <c r="F857" s="14">
        <f>TRUNC(E857*D857,1)</f>
        <v>0</v>
      </c>
      <c r="G857" s="13">
        <f>단가대비표!P207</f>
        <v>206253</v>
      </c>
      <c r="H857" s="14">
        <f>TRUNC(G857*D857,1)</f>
        <v>5362.5</v>
      </c>
      <c r="I857" s="13">
        <f>단가대비표!V207</f>
        <v>0</v>
      </c>
      <c r="J857" s="14">
        <f>TRUNC(I857*D857,1)</f>
        <v>0</v>
      </c>
      <c r="K857" s="13">
        <f>TRUNC(E857+G857+I857,1)</f>
        <v>206253</v>
      </c>
      <c r="L857" s="14">
        <f>TRUNC(F857+H857+J857,1)</f>
        <v>5362.5</v>
      </c>
      <c r="M857" s="8" t="s">
        <v>52</v>
      </c>
      <c r="N857" s="2" t="s">
        <v>1300</v>
      </c>
      <c r="O857" s="2" t="s">
        <v>2060</v>
      </c>
      <c r="P857" s="2" t="s">
        <v>65</v>
      </c>
      <c r="Q857" s="2" t="s">
        <v>65</v>
      </c>
      <c r="R857" s="2" t="s">
        <v>64</v>
      </c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2" t="s">
        <v>52</v>
      </c>
      <c r="AW857" s="2" t="s">
        <v>2103</v>
      </c>
      <c r="AX857" s="2" t="s">
        <v>52</v>
      </c>
      <c r="AY857" s="2" t="s">
        <v>52</v>
      </c>
    </row>
    <row r="858" spans="1:51" ht="30" customHeight="1" x14ac:dyDescent="0.3">
      <c r="A858" s="8" t="s">
        <v>915</v>
      </c>
      <c r="B858" s="8" t="s">
        <v>911</v>
      </c>
      <c r="C858" s="8" t="s">
        <v>912</v>
      </c>
      <c r="D858" s="9">
        <v>5.0000000000000001E-3</v>
      </c>
      <c r="E858" s="13">
        <f>단가대비표!O187</f>
        <v>0</v>
      </c>
      <c r="F858" s="14">
        <f>TRUNC(E858*D858,1)</f>
        <v>0</v>
      </c>
      <c r="G858" s="13">
        <f>단가대비표!P187</f>
        <v>141096</v>
      </c>
      <c r="H858" s="14">
        <f>TRUNC(G858*D858,1)</f>
        <v>705.4</v>
      </c>
      <c r="I858" s="13">
        <f>단가대비표!V187</f>
        <v>0</v>
      </c>
      <c r="J858" s="14">
        <f>TRUNC(I858*D858,1)</f>
        <v>0</v>
      </c>
      <c r="K858" s="13">
        <f>TRUNC(E858+G858+I858,1)</f>
        <v>141096</v>
      </c>
      <c r="L858" s="14">
        <f>TRUNC(F858+H858+J858,1)</f>
        <v>705.4</v>
      </c>
      <c r="M858" s="8" t="s">
        <v>52</v>
      </c>
      <c r="N858" s="2" t="s">
        <v>1300</v>
      </c>
      <c r="O858" s="2" t="s">
        <v>916</v>
      </c>
      <c r="P858" s="2" t="s">
        <v>65</v>
      </c>
      <c r="Q858" s="2" t="s">
        <v>65</v>
      </c>
      <c r="R858" s="2" t="s">
        <v>64</v>
      </c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2" t="s">
        <v>52</v>
      </c>
      <c r="AW858" s="2" t="s">
        <v>2104</v>
      </c>
      <c r="AX858" s="2" t="s">
        <v>52</v>
      </c>
      <c r="AY858" s="2" t="s">
        <v>52</v>
      </c>
    </row>
    <row r="859" spans="1:51" ht="30" customHeight="1" x14ac:dyDescent="0.3">
      <c r="A859" s="8" t="s">
        <v>904</v>
      </c>
      <c r="B859" s="8" t="s">
        <v>52</v>
      </c>
      <c r="C859" s="8" t="s">
        <v>52</v>
      </c>
      <c r="D859" s="9"/>
      <c r="E859" s="13"/>
      <c r="F859" s="14">
        <f>TRUNC(SUMIF(N857:N858, N856, F857:F858),0)</f>
        <v>0</v>
      </c>
      <c r="G859" s="13"/>
      <c r="H859" s="14">
        <f>TRUNC(SUMIF(N857:N858, N856, H857:H858),0)</f>
        <v>6067</v>
      </c>
      <c r="I859" s="13"/>
      <c r="J859" s="14">
        <f>TRUNC(SUMIF(N857:N858, N856, J857:J858),0)</f>
        <v>0</v>
      </c>
      <c r="K859" s="13"/>
      <c r="L859" s="14">
        <f>F859+H859+J859</f>
        <v>6067</v>
      </c>
      <c r="M859" s="8" t="s">
        <v>52</v>
      </c>
      <c r="N859" s="2" t="s">
        <v>99</v>
      </c>
      <c r="O859" s="2" t="s">
        <v>99</v>
      </c>
      <c r="P859" s="2" t="s">
        <v>52</v>
      </c>
      <c r="Q859" s="2" t="s">
        <v>52</v>
      </c>
      <c r="R859" s="2" t="s">
        <v>52</v>
      </c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2" t="s">
        <v>52</v>
      </c>
      <c r="AW859" s="2" t="s">
        <v>52</v>
      </c>
      <c r="AX859" s="2" t="s">
        <v>52</v>
      </c>
      <c r="AY859" s="2" t="s">
        <v>52</v>
      </c>
    </row>
    <row r="860" spans="1:51" ht="30" customHeight="1" x14ac:dyDescent="0.3">
      <c r="A860" s="9"/>
      <c r="B860" s="9"/>
      <c r="C860" s="9"/>
      <c r="D860" s="9"/>
      <c r="E860" s="13"/>
      <c r="F860" s="14"/>
      <c r="G860" s="13"/>
      <c r="H860" s="14"/>
      <c r="I860" s="13"/>
      <c r="J860" s="14"/>
      <c r="K860" s="13"/>
      <c r="L860" s="14"/>
      <c r="M860" s="9"/>
    </row>
    <row r="861" spans="1:51" ht="30" customHeight="1" x14ac:dyDescent="0.3">
      <c r="A861" s="36" t="s">
        <v>2105</v>
      </c>
      <c r="B861" s="36"/>
      <c r="C861" s="36"/>
      <c r="D861" s="36"/>
      <c r="E861" s="37"/>
      <c r="F861" s="38"/>
      <c r="G861" s="37"/>
      <c r="H861" s="38"/>
      <c r="I861" s="37"/>
      <c r="J861" s="38"/>
      <c r="K861" s="37"/>
      <c r="L861" s="38"/>
      <c r="M861" s="36"/>
      <c r="N861" s="1" t="s">
        <v>1309</v>
      </c>
    </row>
    <row r="862" spans="1:51" ht="30" customHeight="1" x14ac:dyDescent="0.3">
      <c r="A862" s="8" t="s">
        <v>2059</v>
      </c>
      <c r="B862" s="8" t="s">
        <v>911</v>
      </c>
      <c r="C862" s="8" t="s">
        <v>912</v>
      </c>
      <c r="D862" s="9">
        <v>0.01</v>
      </c>
      <c r="E862" s="13">
        <f>단가대비표!O207</f>
        <v>0</v>
      </c>
      <c r="F862" s="14">
        <f>TRUNC(E862*D862,1)</f>
        <v>0</v>
      </c>
      <c r="G862" s="13">
        <f>단가대비표!P207</f>
        <v>206253</v>
      </c>
      <c r="H862" s="14">
        <f>TRUNC(G862*D862,1)</f>
        <v>2062.5</v>
      </c>
      <c r="I862" s="13">
        <f>단가대비표!V207</f>
        <v>0</v>
      </c>
      <c r="J862" s="14">
        <f>TRUNC(I862*D862,1)</f>
        <v>0</v>
      </c>
      <c r="K862" s="13">
        <f>TRUNC(E862+G862+I862,1)</f>
        <v>206253</v>
      </c>
      <c r="L862" s="14">
        <f>TRUNC(F862+H862+J862,1)</f>
        <v>2062.5</v>
      </c>
      <c r="M862" s="8" t="s">
        <v>52</v>
      </c>
      <c r="N862" s="2" t="s">
        <v>1309</v>
      </c>
      <c r="O862" s="2" t="s">
        <v>2060</v>
      </c>
      <c r="P862" s="2" t="s">
        <v>65</v>
      </c>
      <c r="Q862" s="2" t="s">
        <v>65</v>
      </c>
      <c r="R862" s="2" t="s">
        <v>64</v>
      </c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2" t="s">
        <v>52</v>
      </c>
      <c r="AW862" s="2" t="s">
        <v>2106</v>
      </c>
      <c r="AX862" s="2" t="s">
        <v>52</v>
      </c>
      <c r="AY862" s="2" t="s">
        <v>52</v>
      </c>
    </row>
    <row r="863" spans="1:51" ht="30" customHeight="1" x14ac:dyDescent="0.3">
      <c r="A863" s="8" t="s">
        <v>915</v>
      </c>
      <c r="B863" s="8" t="s">
        <v>911</v>
      </c>
      <c r="C863" s="8" t="s">
        <v>912</v>
      </c>
      <c r="D863" s="9">
        <v>3.0000000000000001E-3</v>
      </c>
      <c r="E863" s="13">
        <f>단가대비표!O187</f>
        <v>0</v>
      </c>
      <c r="F863" s="14">
        <f>TRUNC(E863*D863,1)</f>
        <v>0</v>
      </c>
      <c r="G863" s="13">
        <f>단가대비표!P187</f>
        <v>141096</v>
      </c>
      <c r="H863" s="14">
        <f>TRUNC(G863*D863,1)</f>
        <v>423.2</v>
      </c>
      <c r="I863" s="13">
        <f>단가대비표!V187</f>
        <v>0</v>
      </c>
      <c r="J863" s="14">
        <f>TRUNC(I863*D863,1)</f>
        <v>0</v>
      </c>
      <c r="K863" s="13">
        <f>TRUNC(E863+G863+I863,1)</f>
        <v>141096</v>
      </c>
      <c r="L863" s="14">
        <f>TRUNC(F863+H863+J863,1)</f>
        <v>423.2</v>
      </c>
      <c r="M863" s="8" t="s">
        <v>52</v>
      </c>
      <c r="N863" s="2" t="s">
        <v>1309</v>
      </c>
      <c r="O863" s="2" t="s">
        <v>916</v>
      </c>
      <c r="P863" s="2" t="s">
        <v>65</v>
      </c>
      <c r="Q863" s="2" t="s">
        <v>65</v>
      </c>
      <c r="R863" s="2" t="s">
        <v>64</v>
      </c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2" t="s">
        <v>52</v>
      </c>
      <c r="AW863" s="2" t="s">
        <v>2107</v>
      </c>
      <c r="AX863" s="2" t="s">
        <v>52</v>
      </c>
      <c r="AY863" s="2" t="s">
        <v>52</v>
      </c>
    </row>
    <row r="864" spans="1:51" ht="30" customHeight="1" x14ac:dyDescent="0.3">
      <c r="A864" s="8" t="s">
        <v>904</v>
      </c>
      <c r="B864" s="8" t="s">
        <v>52</v>
      </c>
      <c r="C864" s="8" t="s">
        <v>52</v>
      </c>
      <c r="D864" s="9"/>
      <c r="E864" s="13"/>
      <c r="F864" s="14">
        <f>TRUNC(SUMIF(N862:N863, N861, F862:F863),0)</f>
        <v>0</v>
      </c>
      <c r="G864" s="13"/>
      <c r="H864" s="14">
        <f>TRUNC(SUMIF(N862:N863, N861, H862:H863),0)</f>
        <v>2485</v>
      </c>
      <c r="I864" s="13"/>
      <c r="J864" s="14">
        <f>TRUNC(SUMIF(N862:N863, N861, J862:J863),0)</f>
        <v>0</v>
      </c>
      <c r="K864" s="13"/>
      <c r="L864" s="14">
        <f>F864+H864+J864</f>
        <v>2485</v>
      </c>
      <c r="M864" s="8" t="s">
        <v>52</v>
      </c>
      <c r="N864" s="2" t="s">
        <v>99</v>
      </c>
      <c r="O864" s="2" t="s">
        <v>99</v>
      </c>
      <c r="P864" s="2" t="s">
        <v>52</v>
      </c>
      <c r="Q864" s="2" t="s">
        <v>52</v>
      </c>
      <c r="R864" s="2" t="s">
        <v>52</v>
      </c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2" t="s">
        <v>52</v>
      </c>
      <c r="AW864" s="2" t="s">
        <v>52</v>
      </c>
      <c r="AX864" s="2" t="s">
        <v>52</v>
      </c>
      <c r="AY864" s="2" t="s">
        <v>52</v>
      </c>
    </row>
    <row r="865" spans="1:51" ht="30" customHeight="1" x14ac:dyDescent="0.3">
      <c r="A865" s="9"/>
      <c r="B865" s="9"/>
      <c r="C865" s="9"/>
      <c r="D865" s="9"/>
      <c r="E865" s="13"/>
      <c r="F865" s="14"/>
      <c r="G865" s="13"/>
      <c r="H865" s="14"/>
      <c r="I865" s="13"/>
      <c r="J865" s="14"/>
      <c r="K865" s="13"/>
      <c r="L865" s="14"/>
      <c r="M865" s="9"/>
    </row>
    <row r="866" spans="1:51" ht="30" customHeight="1" x14ac:dyDescent="0.3">
      <c r="A866" s="36" t="s">
        <v>2108</v>
      </c>
      <c r="B866" s="36"/>
      <c r="C866" s="36"/>
      <c r="D866" s="36"/>
      <c r="E866" s="37"/>
      <c r="F866" s="38"/>
      <c r="G866" s="37"/>
      <c r="H866" s="38"/>
      <c r="I866" s="37"/>
      <c r="J866" s="38"/>
      <c r="K866" s="37"/>
      <c r="L866" s="38"/>
      <c r="M866" s="36"/>
      <c r="N866" s="1" t="s">
        <v>1318</v>
      </c>
    </row>
    <row r="867" spans="1:51" ht="30" customHeight="1" x14ac:dyDescent="0.3">
      <c r="A867" s="8" t="s">
        <v>2059</v>
      </c>
      <c r="B867" s="8" t="s">
        <v>911</v>
      </c>
      <c r="C867" s="8" t="s">
        <v>912</v>
      </c>
      <c r="D867" s="9">
        <v>5.0000000000000001E-3</v>
      </c>
      <c r="E867" s="13">
        <f>단가대비표!O207</f>
        <v>0</v>
      </c>
      <c r="F867" s="14">
        <f>TRUNC(E867*D867,1)</f>
        <v>0</v>
      </c>
      <c r="G867" s="13">
        <f>단가대비표!P207</f>
        <v>206253</v>
      </c>
      <c r="H867" s="14">
        <f>TRUNC(G867*D867,1)</f>
        <v>1031.2</v>
      </c>
      <c r="I867" s="13">
        <f>단가대비표!V207</f>
        <v>0</v>
      </c>
      <c r="J867" s="14">
        <f>TRUNC(I867*D867,1)</f>
        <v>0</v>
      </c>
      <c r="K867" s="13">
        <f>TRUNC(E867+G867+I867,1)</f>
        <v>206253</v>
      </c>
      <c r="L867" s="14">
        <f>TRUNC(F867+H867+J867,1)</f>
        <v>1031.2</v>
      </c>
      <c r="M867" s="8" t="s">
        <v>52</v>
      </c>
      <c r="N867" s="2" t="s">
        <v>1318</v>
      </c>
      <c r="O867" s="2" t="s">
        <v>2060</v>
      </c>
      <c r="P867" s="2" t="s">
        <v>65</v>
      </c>
      <c r="Q867" s="2" t="s">
        <v>65</v>
      </c>
      <c r="R867" s="2" t="s">
        <v>64</v>
      </c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2" t="s">
        <v>52</v>
      </c>
      <c r="AW867" s="2" t="s">
        <v>2109</v>
      </c>
      <c r="AX867" s="2" t="s">
        <v>52</v>
      </c>
      <c r="AY867" s="2" t="s">
        <v>52</v>
      </c>
    </row>
    <row r="868" spans="1:51" ht="30" customHeight="1" x14ac:dyDescent="0.3">
      <c r="A868" s="8" t="s">
        <v>915</v>
      </c>
      <c r="B868" s="8" t="s">
        <v>911</v>
      </c>
      <c r="C868" s="8" t="s">
        <v>912</v>
      </c>
      <c r="D868" s="9">
        <v>1E-3</v>
      </c>
      <c r="E868" s="13">
        <f>단가대비표!O187</f>
        <v>0</v>
      </c>
      <c r="F868" s="14">
        <f>TRUNC(E868*D868,1)</f>
        <v>0</v>
      </c>
      <c r="G868" s="13">
        <f>단가대비표!P187</f>
        <v>141096</v>
      </c>
      <c r="H868" s="14">
        <f>TRUNC(G868*D868,1)</f>
        <v>141</v>
      </c>
      <c r="I868" s="13">
        <f>단가대비표!V187</f>
        <v>0</v>
      </c>
      <c r="J868" s="14">
        <f>TRUNC(I868*D868,1)</f>
        <v>0</v>
      </c>
      <c r="K868" s="13">
        <f>TRUNC(E868+G868+I868,1)</f>
        <v>141096</v>
      </c>
      <c r="L868" s="14">
        <f>TRUNC(F868+H868+J868,1)</f>
        <v>141</v>
      </c>
      <c r="M868" s="8" t="s">
        <v>52</v>
      </c>
      <c r="N868" s="2" t="s">
        <v>1318</v>
      </c>
      <c r="O868" s="2" t="s">
        <v>916</v>
      </c>
      <c r="P868" s="2" t="s">
        <v>65</v>
      </c>
      <c r="Q868" s="2" t="s">
        <v>65</v>
      </c>
      <c r="R868" s="2" t="s">
        <v>64</v>
      </c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2" t="s">
        <v>52</v>
      </c>
      <c r="AW868" s="2" t="s">
        <v>2110</v>
      </c>
      <c r="AX868" s="2" t="s">
        <v>52</v>
      </c>
      <c r="AY868" s="2" t="s">
        <v>52</v>
      </c>
    </row>
    <row r="869" spans="1:51" ht="30" customHeight="1" x14ac:dyDescent="0.3">
      <c r="A869" s="8" t="s">
        <v>904</v>
      </c>
      <c r="B869" s="8" t="s">
        <v>52</v>
      </c>
      <c r="C869" s="8" t="s">
        <v>52</v>
      </c>
      <c r="D869" s="9"/>
      <c r="E869" s="13"/>
      <c r="F869" s="14">
        <f>TRUNC(SUMIF(N867:N868, N866, F867:F868),0)</f>
        <v>0</v>
      </c>
      <c r="G869" s="13"/>
      <c r="H869" s="14">
        <f>TRUNC(SUMIF(N867:N868, N866, H867:H868),0)</f>
        <v>1172</v>
      </c>
      <c r="I869" s="13"/>
      <c r="J869" s="14">
        <f>TRUNC(SUMIF(N867:N868, N866, J867:J868),0)</f>
        <v>0</v>
      </c>
      <c r="K869" s="13"/>
      <c r="L869" s="14">
        <f>F869+H869+J869</f>
        <v>1172</v>
      </c>
      <c r="M869" s="8" t="s">
        <v>52</v>
      </c>
      <c r="N869" s="2" t="s">
        <v>99</v>
      </c>
      <c r="O869" s="2" t="s">
        <v>99</v>
      </c>
      <c r="P869" s="2" t="s">
        <v>52</v>
      </c>
      <c r="Q869" s="2" t="s">
        <v>52</v>
      </c>
      <c r="R869" s="2" t="s">
        <v>52</v>
      </c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2" t="s">
        <v>52</v>
      </c>
      <c r="AW869" s="2" t="s">
        <v>52</v>
      </c>
      <c r="AX869" s="2" t="s">
        <v>52</v>
      </c>
      <c r="AY869" s="2" t="s">
        <v>52</v>
      </c>
    </row>
    <row r="870" spans="1:51" ht="30" customHeight="1" x14ac:dyDescent="0.3">
      <c r="A870" s="9"/>
      <c r="B870" s="9"/>
      <c r="C870" s="9"/>
      <c r="D870" s="9"/>
      <c r="E870" s="13"/>
      <c r="F870" s="14"/>
      <c r="G870" s="13"/>
      <c r="H870" s="14"/>
      <c r="I870" s="13"/>
      <c r="J870" s="14"/>
      <c r="K870" s="13"/>
      <c r="L870" s="14"/>
      <c r="M870" s="9"/>
    </row>
    <row r="871" spans="1:51" ht="30" customHeight="1" x14ac:dyDescent="0.3">
      <c r="A871" s="36" t="s">
        <v>2111</v>
      </c>
      <c r="B871" s="36"/>
      <c r="C871" s="36"/>
      <c r="D871" s="36"/>
      <c r="E871" s="37"/>
      <c r="F871" s="38"/>
      <c r="G871" s="37"/>
      <c r="H871" s="38"/>
      <c r="I871" s="37"/>
      <c r="J871" s="38"/>
      <c r="K871" s="37"/>
      <c r="L871" s="38"/>
      <c r="M871" s="36"/>
      <c r="N871" s="1" t="s">
        <v>1328</v>
      </c>
    </row>
    <row r="872" spans="1:51" ht="30" customHeight="1" x14ac:dyDescent="0.3">
      <c r="A872" s="8" t="s">
        <v>2112</v>
      </c>
      <c r="B872" s="8" t="s">
        <v>2113</v>
      </c>
      <c r="C872" s="8" t="s">
        <v>912</v>
      </c>
      <c r="D872" s="9">
        <v>2.5000000000000001E-2</v>
      </c>
      <c r="E872" s="13">
        <f>단가대비표!O214</f>
        <v>0</v>
      </c>
      <c r="F872" s="14">
        <f>TRUNC(E872*D872,1)</f>
        <v>0</v>
      </c>
      <c r="G872" s="13">
        <f>단가대비표!P214</f>
        <v>187843</v>
      </c>
      <c r="H872" s="14">
        <f>TRUNC(G872*D872,1)</f>
        <v>4696</v>
      </c>
      <c r="I872" s="13">
        <f>단가대비표!V214</f>
        <v>0</v>
      </c>
      <c r="J872" s="14">
        <f>TRUNC(I872*D872,1)</f>
        <v>0</v>
      </c>
      <c r="K872" s="13">
        <f>TRUNC(E872+G872+I872,1)</f>
        <v>187843</v>
      </c>
      <c r="L872" s="14">
        <f>TRUNC(F872+H872+J872,1)</f>
        <v>4696</v>
      </c>
      <c r="M872" s="8" t="s">
        <v>52</v>
      </c>
      <c r="N872" s="2" t="s">
        <v>1328</v>
      </c>
      <c r="O872" s="2" t="s">
        <v>2114</v>
      </c>
      <c r="P872" s="2" t="s">
        <v>65</v>
      </c>
      <c r="Q872" s="2" t="s">
        <v>65</v>
      </c>
      <c r="R872" s="2" t="s">
        <v>64</v>
      </c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2" t="s">
        <v>52</v>
      </c>
      <c r="AW872" s="2" t="s">
        <v>2115</v>
      </c>
      <c r="AX872" s="2" t="s">
        <v>52</v>
      </c>
      <c r="AY872" s="2" t="s">
        <v>52</v>
      </c>
    </row>
    <row r="873" spans="1:51" ht="30" customHeight="1" x14ac:dyDescent="0.3">
      <c r="A873" s="8" t="s">
        <v>904</v>
      </c>
      <c r="B873" s="8" t="s">
        <v>52</v>
      </c>
      <c r="C873" s="8" t="s">
        <v>52</v>
      </c>
      <c r="D873" s="9"/>
      <c r="E873" s="13"/>
      <c r="F873" s="14">
        <f>TRUNC(SUMIF(N872:N872, N871, F872:F872),0)</f>
        <v>0</v>
      </c>
      <c r="G873" s="13"/>
      <c r="H873" s="14">
        <f>TRUNC(SUMIF(N872:N872, N871, H872:H872),0)</f>
        <v>4696</v>
      </c>
      <c r="I873" s="13"/>
      <c r="J873" s="14">
        <f>TRUNC(SUMIF(N872:N872, N871, J872:J872),0)</f>
        <v>0</v>
      </c>
      <c r="K873" s="13"/>
      <c r="L873" s="14">
        <f>F873+H873+J873</f>
        <v>4696</v>
      </c>
      <c r="M873" s="8" t="s">
        <v>52</v>
      </c>
      <c r="N873" s="2" t="s">
        <v>99</v>
      </c>
      <c r="O873" s="2" t="s">
        <v>99</v>
      </c>
      <c r="P873" s="2" t="s">
        <v>52</v>
      </c>
      <c r="Q873" s="2" t="s">
        <v>52</v>
      </c>
      <c r="R873" s="2" t="s">
        <v>52</v>
      </c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2" t="s">
        <v>52</v>
      </c>
      <c r="AW873" s="2" t="s">
        <v>52</v>
      </c>
      <c r="AX873" s="2" t="s">
        <v>52</v>
      </c>
      <c r="AY873" s="2" t="s">
        <v>52</v>
      </c>
    </row>
    <row r="874" spans="1:51" ht="30" customHeight="1" x14ac:dyDescent="0.3">
      <c r="A874" s="9"/>
      <c r="B874" s="9"/>
      <c r="C874" s="9"/>
      <c r="D874" s="9"/>
      <c r="E874" s="13"/>
      <c r="F874" s="14"/>
      <c r="G874" s="13"/>
      <c r="H874" s="14"/>
      <c r="I874" s="13"/>
      <c r="J874" s="14"/>
      <c r="K874" s="13"/>
      <c r="L874" s="14"/>
      <c r="M874" s="9"/>
    </row>
    <row r="875" spans="1:51" ht="30" customHeight="1" x14ac:dyDescent="0.3">
      <c r="A875" s="36" t="s">
        <v>2116</v>
      </c>
      <c r="B875" s="36"/>
      <c r="C875" s="36"/>
      <c r="D875" s="36"/>
      <c r="E875" s="37"/>
      <c r="F875" s="38"/>
      <c r="G875" s="37"/>
      <c r="H875" s="38"/>
      <c r="I875" s="37"/>
      <c r="J875" s="38"/>
      <c r="K875" s="37"/>
      <c r="L875" s="38"/>
      <c r="M875" s="36"/>
      <c r="N875" s="1" t="s">
        <v>1341</v>
      </c>
    </row>
    <row r="876" spans="1:51" ht="30" customHeight="1" x14ac:dyDescent="0.3">
      <c r="A876" s="8" t="s">
        <v>2117</v>
      </c>
      <c r="B876" s="8" t="s">
        <v>911</v>
      </c>
      <c r="C876" s="8" t="s">
        <v>912</v>
      </c>
      <c r="D876" s="9">
        <v>7.4999999999999997E-2</v>
      </c>
      <c r="E876" s="13">
        <f>단가대비표!O203</f>
        <v>0</v>
      </c>
      <c r="F876" s="14">
        <f>TRUNC(E876*D876,1)</f>
        <v>0</v>
      </c>
      <c r="G876" s="13">
        <f>단가대비표!P203</f>
        <v>174334</v>
      </c>
      <c r="H876" s="14">
        <f>TRUNC(G876*D876,1)</f>
        <v>13075</v>
      </c>
      <c r="I876" s="13">
        <f>단가대비표!V203</f>
        <v>0</v>
      </c>
      <c r="J876" s="14">
        <f>TRUNC(I876*D876,1)</f>
        <v>0</v>
      </c>
      <c r="K876" s="13">
        <f t="shared" ref="K876:L878" si="112">TRUNC(E876+G876+I876,1)</f>
        <v>174334</v>
      </c>
      <c r="L876" s="14">
        <f t="shared" si="112"/>
        <v>13075</v>
      </c>
      <c r="M876" s="8" t="s">
        <v>52</v>
      </c>
      <c r="N876" s="2" t="s">
        <v>1341</v>
      </c>
      <c r="O876" s="2" t="s">
        <v>2118</v>
      </c>
      <c r="P876" s="2" t="s">
        <v>65</v>
      </c>
      <c r="Q876" s="2" t="s">
        <v>65</v>
      </c>
      <c r="R876" s="2" t="s">
        <v>64</v>
      </c>
      <c r="S876" s="3"/>
      <c r="T876" s="3"/>
      <c r="U876" s="3"/>
      <c r="V876" s="3">
        <v>1</v>
      </c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2" t="s">
        <v>52</v>
      </c>
      <c r="AW876" s="2" t="s">
        <v>2119</v>
      </c>
      <c r="AX876" s="2" t="s">
        <v>52</v>
      </c>
      <c r="AY876" s="2" t="s">
        <v>52</v>
      </c>
    </row>
    <row r="877" spans="1:51" ht="30" customHeight="1" x14ac:dyDescent="0.3">
      <c r="A877" s="8" t="s">
        <v>915</v>
      </c>
      <c r="B877" s="8" t="s">
        <v>911</v>
      </c>
      <c r="C877" s="8" t="s">
        <v>912</v>
      </c>
      <c r="D877" s="9">
        <v>0.04</v>
      </c>
      <c r="E877" s="13">
        <f>단가대비표!O187</f>
        <v>0</v>
      </c>
      <c r="F877" s="14">
        <f>TRUNC(E877*D877,1)</f>
        <v>0</v>
      </c>
      <c r="G877" s="13">
        <f>단가대비표!P187</f>
        <v>141096</v>
      </c>
      <c r="H877" s="14">
        <f>TRUNC(G877*D877,1)</f>
        <v>5643.8</v>
      </c>
      <c r="I877" s="13">
        <f>단가대비표!V187</f>
        <v>0</v>
      </c>
      <c r="J877" s="14">
        <f>TRUNC(I877*D877,1)</f>
        <v>0</v>
      </c>
      <c r="K877" s="13">
        <f t="shared" si="112"/>
        <v>141096</v>
      </c>
      <c r="L877" s="14">
        <f t="shared" si="112"/>
        <v>5643.8</v>
      </c>
      <c r="M877" s="8" t="s">
        <v>52</v>
      </c>
      <c r="N877" s="2" t="s">
        <v>1341</v>
      </c>
      <c r="O877" s="2" t="s">
        <v>916</v>
      </c>
      <c r="P877" s="2" t="s">
        <v>65</v>
      </c>
      <c r="Q877" s="2" t="s">
        <v>65</v>
      </c>
      <c r="R877" s="2" t="s">
        <v>64</v>
      </c>
      <c r="S877" s="3"/>
      <c r="T877" s="3"/>
      <c r="U877" s="3"/>
      <c r="V877" s="3">
        <v>1</v>
      </c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2" t="s">
        <v>52</v>
      </c>
      <c r="AW877" s="2" t="s">
        <v>2120</v>
      </c>
      <c r="AX877" s="2" t="s">
        <v>52</v>
      </c>
      <c r="AY877" s="2" t="s">
        <v>52</v>
      </c>
    </row>
    <row r="878" spans="1:51" ht="30" customHeight="1" x14ac:dyDescent="0.3">
      <c r="A878" s="8" t="s">
        <v>1026</v>
      </c>
      <c r="B878" s="8" t="s">
        <v>1032</v>
      </c>
      <c r="C878" s="8" t="s">
        <v>623</v>
      </c>
      <c r="D878" s="9">
        <v>1</v>
      </c>
      <c r="E878" s="13">
        <v>0</v>
      </c>
      <c r="F878" s="14">
        <f>TRUNC(E878*D878,1)</f>
        <v>0</v>
      </c>
      <c r="G878" s="13">
        <v>0</v>
      </c>
      <c r="H878" s="14">
        <f>TRUNC(G878*D878,1)</f>
        <v>0</v>
      </c>
      <c r="I878" s="13">
        <f>TRUNC(SUMIF(V876:V878, RIGHTB(O878, 1), H876:H878)*U878, 2)</f>
        <v>561.55999999999995</v>
      </c>
      <c r="J878" s="14">
        <f>TRUNC(I878*D878,1)</f>
        <v>561.5</v>
      </c>
      <c r="K878" s="13">
        <f t="shared" si="112"/>
        <v>561.5</v>
      </c>
      <c r="L878" s="14">
        <f t="shared" si="112"/>
        <v>561.5</v>
      </c>
      <c r="M878" s="8" t="s">
        <v>52</v>
      </c>
      <c r="N878" s="2" t="s">
        <v>1341</v>
      </c>
      <c r="O878" s="2" t="s">
        <v>806</v>
      </c>
      <c r="P878" s="2" t="s">
        <v>65</v>
      </c>
      <c r="Q878" s="2" t="s">
        <v>65</v>
      </c>
      <c r="R878" s="2" t="s">
        <v>65</v>
      </c>
      <c r="S878" s="3">
        <v>1</v>
      </c>
      <c r="T878" s="3">
        <v>2</v>
      </c>
      <c r="U878" s="3">
        <v>0.03</v>
      </c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2" t="s">
        <v>52</v>
      </c>
      <c r="AW878" s="2" t="s">
        <v>2121</v>
      </c>
      <c r="AX878" s="2" t="s">
        <v>52</v>
      </c>
      <c r="AY878" s="2" t="s">
        <v>52</v>
      </c>
    </row>
    <row r="879" spans="1:51" ht="30" customHeight="1" x14ac:dyDescent="0.3">
      <c r="A879" s="8" t="s">
        <v>904</v>
      </c>
      <c r="B879" s="8" t="s">
        <v>52</v>
      </c>
      <c r="C879" s="8" t="s">
        <v>52</v>
      </c>
      <c r="D879" s="9"/>
      <c r="E879" s="13"/>
      <c r="F879" s="14">
        <f>TRUNC(SUMIF(N876:N878, N875, F876:F878),0)</f>
        <v>0</v>
      </c>
      <c r="G879" s="13"/>
      <c r="H879" s="14">
        <f>TRUNC(SUMIF(N876:N878, N875, H876:H878),0)</f>
        <v>18718</v>
      </c>
      <c r="I879" s="13"/>
      <c r="J879" s="14">
        <f>TRUNC(SUMIF(N876:N878, N875, J876:J878),0)</f>
        <v>561</v>
      </c>
      <c r="K879" s="13"/>
      <c r="L879" s="14">
        <f>F879+H879+J879</f>
        <v>19279</v>
      </c>
      <c r="M879" s="8" t="s">
        <v>52</v>
      </c>
      <c r="N879" s="2" t="s">
        <v>99</v>
      </c>
      <c r="O879" s="2" t="s">
        <v>99</v>
      </c>
      <c r="P879" s="2" t="s">
        <v>52</v>
      </c>
      <c r="Q879" s="2" t="s">
        <v>52</v>
      </c>
      <c r="R879" s="2" t="s">
        <v>52</v>
      </c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2" t="s">
        <v>52</v>
      </c>
      <c r="AW879" s="2" t="s">
        <v>52</v>
      </c>
      <c r="AX879" s="2" t="s">
        <v>52</v>
      </c>
      <c r="AY879" s="2" t="s">
        <v>52</v>
      </c>
    </row>
    <row r="880" spans="1:51" ht="30" customHeight="1" x14ac:dyDescent="0.3">
      <c r="A880" s="9"/>
      <c r="B880" s="9"/>
      <c r="C880" s="9"/>
      <c r="D880" s="9"/>
      <c r="E880" s="13"/>
      <c r="F880" s="14"/>
      <c r="G880" s="13"/>
      <c r="H880" s="14"/>
      <c r="I880" s="13"/>
      <c r="J880" s="14"/>
      <c r="K880" s="13"/>
      <c r="L880" s="14"/>
      <c r="M880" s="9"/>
    </row>
    <row r="881" spans="1:51" ht="30" customHeight="1" x14ac:dyDescent="0.3">
      <c r="A881" s="36" t="s">
        <v>2122</v>
      </c>
      <c r="B881" s="36"/>
      <c r="C881" s="36"/>
      <c r="D881" s="36"/>
      <c r="E881" s="37"/>
      <c r="F881" s="38"/>
      <c r="G881" s="37"/>
      <c r="H881" s="38"/>
      <c r="I881" s="37"/>
      <c r="J881" s="38"/>
      <c r="K881" s="37"/>
      <c r="L881" s="38"/>
      <c r="M881" s="36"/>
      <c r="N881" s="1" t="s">
        <v>1348</v>
      </c>
    </row>
    <row r="882" spans="1:51" ht="30" customHeight="1" x14ac:dyDescent="0.3">
      <c r="A882" s="8" t="s">
        <v>2117</v>
      </c>
      <c r="B882" s="8" t="s">
        <v>911</v>
      </c>
      <c r="C882" s="8" t="s">
        <v>912</v>
      </c>
      <c r="D882" s="9">
        <v>0.06</v>
      </c>
      <c r="E882" s="13">
        <f>단가대비표!O203</f>
        <v>0</v>
      </c>
      <c r="F882" s="14">
        <f>TRUNC(E882*D882,1)</f>
        <v>0</v>
      </c>
      <c r="G882" s="13">
        <f>단가대비표!P203</f>
        <v>174334</v>
      </c>
      <c r="H882" s="14">
        <f>TRUNC(G882*D882,1)</f>
        <v>10460</v>
      </c>
      <c r="I882" s="13">
        <f>단가대비표!V203</f>
        <v>0</v>
      </c>
      <c r="J882" s="14">
        <f>TRUNC(I882*D882,1)</f>
        <v>0</v>
      </c>
      <c r="K882" s="13">
        <f t="shared" ref="K882:L884" si="113">TRUNC(E882+G882+I882,1)</f>
        <v>174334</v>
      </c>
      <c r="L882" s="14">
        <f t="shared" si="113"/>
        <v>10460</v>
      </c>
      <c r="M882" s="8" t="s">
        <v>52</v>
      </c>
      <c r="N882" s="2" t="s">
        <v>1348</v>
      </c>
      <c r="O882" s="2" t="s">
        <v>2118</v>
      </c>
      <c r="P882" s="2" t="s">
        <v>65</v>
      </c>
      <c r="Q882" s="2" t="s">
        <v>65</v>
      </c>
      <c r="R882" s="2" t="s">
        <v>64</v>
      </c>
      <c r="S882" s="3"/>
      <c r="T882" s="3"/>
      <c r="U882" s="3"/>
      <c r="V882" s="3">
        <v>1</v>
      </c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2" t="s">
        <v>52</v>
      </c>
      <c r="AW882" s="2" t="s">
        <v>2123</v>
      </c>
      <c r="AX882" s="2" t="s">
        <v>52</v>
      </c>
      <c r="AY882" s="2" t="s">
        <v>52</v>
      </c>
    </row>
    <row r="883" spans="1:51" ht="30" customHeight="1" x14ac:dyDescent="0.3">
      <c r="A883" s="8" t="s">
        <v>915</v>
      </c>
      <c r="B883" s="8" t="s">
        <v>911</v>
      </c>
      <c r="C883" s="8" t="s">
        <v>912</v>
      </c>
      <c r="D883" s="9">
        <v>0.03</v>
      </c>
      <c r="E883" s="13">
        <f>단가대비표!O187</f>
        <v>0</v>
      </c>
      <c r="F883" s="14">
        <f>TRUNC(E883*D883,1)</f>
        <v>0</v>
      </c>
      <c r="G883" s="13">
        <f>단가대비표!P187</f>
        <v>141096</v>
      </c>
      <c r="H883" s="14">
        <f>TRUNC(G883*D883,1)</f>
        <v>4232.8</v>
      </c>
      <c r="I883" s="13">
        <f>단가대비표!V187</f>
        <v>0</v>
      </c>
      <c r="J883" s="14">
        <f>TRUNC(I883*D883,1)</f>
        <v>0</v>
      </c>
      <c r="K883" s="13">
        <f t="shared" si="113"/>
        <v>141096</v>
      </c>
      <c r="L883" s="14">
        <f t="shared" si="113"/>
        <v>4232.8</v>
      </c>
      <c r="M883" s="8" t="s">
        <v>52</v>
      </c>
      <c r="N883" s="2" t="s">
        <v>1348</v>
      </c>
      <c r="O883" s="2" t="s">
        <v>916</v>
      </c>
      <c r="P883" s="2" t="s">
        <v>65</v>
      </c>
      <c r="Q883" s="2" t="s">
        <v>65</v>
      </c>
      <c r="R883" s="2" t="s">
        <v>64</v>
      </c>
      <c r="S883" s="3"/>
      <c r="T883" s="3"/>
      <c r="U883" s="3"/>
      <c r="V883" s="3">
        <v>1</v>
      </c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2" t="s">
        <v>52</v>
      </c>
      <c r="AW883" s="2" t="s">
        <v>2124</v>
      </c>
      <c r="AX883" s="2" t="s">
        <v>52</v>
      </c>
      <c r="AY883" s="2" t="s">
        <v>52</v>
      </c>
    </row>
    <row r="884" spans="1:51" ht="30" customHeight="1" x14ac:dyDescent="0.3">
      <c r="A884" s="8" t="s">
        <v>1026</v>
      </c>
      <c r="B884" s="8" t="s">
        <v>1032</v>
      </c>
      <c r="C884" s="8" t="s">
        <v>623</v>
      </c>
      <c r="D884" s="9">
        <v>1</v>
      </c>
      <c r="E884" s="13">
        <v>0</v>
      </c>
      <c r="F884" s="14">
        <f>TRUNC(E884*D884,1)</f>
        <v>0</v>
      </c>
      <c r="G884" s="13">
        <v>0</v>
      </c>
      <c r="H884" s="14">
        <f>TRUNC(G884*D884,1)</f>
        <v>0</v>
      </c>
      <c r="I884" s="13">
        <f>TRUNC(SUMIF(V882:V884, RIGHTB(O884, 1), H882:H884)*U884, 2)</f>
        <v>440.78</v>
      </c>
      <c r="J884" s="14">
        <f>TRUNC(I884*D884,1)</f>
        <v>440.7</v>
      </c>
      <c r="K884" s="13">
        <f t="shared" si="113"/>
        <v>440.7</v>
      </c>
      <c r="L884" s="14">
        <f t="shared" si="113"/>
        <v>440.7</v>
      </c>
      <c r="M884" s="8" t="s">
        <v>52</v>
      </c>
      <c r="N884" s="2" t="s">
        <v>1348</v>
      </c>
      <c r="O884" s="2" t="s">
        <v>806</v>
      </c>
      <c r="P884" s="2" t="s">
        <v>65</v>
      </c>
      <c r="Q884" s="2" t="s">
        <v>65</v>
      </c>
      <c r="R884" s="2" t="s">
        <v>65</v>
      </c>
      <c r="S884" s="3">
        <v>1</v>
      </c>
      <c r="T884" s="3">
        <v>2</v>
      </c>
      <c r="U884" s="3">
        <v>0.03</v>
      </c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2" t="s">
        <v>52</v>
      </c>
      <c r="AW884" s="2" t="s">
        <v>2125</v>
      </c>
      <c r="AX884" s="2" t="s">
        <v>52</v>
      </c>
      <c r="AY884" s="2" t="s">
        <v>52</v>
      </c>
    </row>
    <row r="885" spans="1:51" ht="30" customHeight="1" x14ac:dyDescent="0.3">
      <c r="A885" s="8" t="s">
        <v>904</v>
      </c>
      <c r="B885" s="8" t="s">
        <v>52</v>
      </c>
      <c r="C885" s="8" t="s">
        <v>52</v>
      </c>
      <c r="D885" s="9"/>
      <c r="E885" s="13"/>
      <c r="F885" s="14">
        <f>TRUNC(SUMIF(N882:N884, N881, F882:F884),0)</f>
        <v>0</v>
      </c>
      <c r="G885" s="13"/>
      <c r="H885" s="14">
        <f>TRUNC(SUMIF(N882:N884, N881, H882:H884),0)</f>
        <v>14692</v>
      </c>
      <c r="I885" s="13"/>
      <c r="J885" s="14">
        <f>TRUNC(SUMIF(N882:N884, N881, J882:J884),0)</f>
        <v>440</v>
      </c>
      <c r="K885" s="13"/>
      <c r="L885" s="14">
        <f>F885+H885+J885</f>
        <v>15132</v>
      </c>
      <c r="M885" s="8" t="s">
        <v>52</v>
      </c>
      <c r="N885" s="2" t="s">
        <v>99</v>
      </c>
      <c r="O885" s="2" t="s">
        <v>99</v>
      </c>
      <c r="P885" s="2" t="s">
        <v>52</v>
      </c>
      <c r="Q885" s="2" t="s">
        <v>52</v>
      </c>
      <c r="R885" s="2" t="s">
        <v>52</v>
      </c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2" t="s">
        <v>52</v>
      </c>
      <c r="AW885" s="2" t="s">
        <v>52</v>
      </c>
      <c r="AX885" s="2" t="s">
        <v>52</v>
      </c>
      <c r="AY885" s="2" t="s">
        <v>52</v>
      </c>
    </row>
    <row r="886" spans="1:51" ht="30" customHeight="1" x14ac:dyDescent="0.3">
      <c r="A886" s="9"/>
      <c r="B886" s="9"/>
      <c r="C886" s="9"/>
      <c r="D886" s="9"/>
      <c r="E886" s="13"/>
      <c r="F886" s="14"/>
      <c r="G886" s="13"/>
      <c r="H886" s="14"/>
      <c r="I886" s="13"/>
      <c r="J886" s="14"/>
      <c r="K886" s="13"/>
      <c r="L886" s="14"/>
      <c r="M886" s="9"/>
    </row>
    <row r="887" spans="1:51" ht="30" customHeight="1" x14ac:dyDescent="0.3">
      <c r="A887" s="36" t="s">
        <v>2126</v>
      </c>
      <c r="B887" s="36"/>
      <c r="C887" s="36"/>
      <c r="D887" s="36"/>
      <c r="E887" s="37"/>
      <c r="F887" s="38"/>
      <c r="G887" s="37"/>
      <c r="H887" s="38"/>
      <c r="I887" s="37"/>
      <c r="J887" s="38"/>
      <c r="K887" s="37"/>
      <c r="L887" s="38"/>
      <c r="M887" s="36"/>
      <c r="N887" s="1" t="s">
        <v>1359</v>
      </c>
    </row>
    <row r="888" spans="1:51" ht="30" customHeight="1" x14ac:dyDescent="0.3">
      <c r="A888" s="8" t="s">
        <v>2127</v>
      </c>
      <c r="B888" s="8" t="s">
        <v>2128</v>
      </c>
      <c r="C888" s="8" t="s">
        <v>172</v>
      </c>
      <c r="D888" s="9">
        <v>2.7699999999999999E-3</v>
      </c>
      <c r="E888" s="13">
        <f>단가대비표!O104</f>
        <v>2290</v>
      </c>
      <c r="F888" s="14">
        <f t="shared" ref="F888:F897" si="114">TRUNC(E888*D888,1)</f>
        <v>6.3</v>
      </c>
      <c r="G888" s="13">
        <f>단가대비표!P104</f>
        <v>0</v>
      </c>
      <c r="H888" s="14">
        <f t="shared" ref="H888:H897" si="115">TRUNC(G888*D888,1)</f>
        <v>0</v>
      </c>
      <c r="I888" s="13">
        <f>단가대비표!V104</f>
        <v>0</v>
      </c>
      <c r="J888" s="14">
        <f t="shared" ref="J888:J897" si="116">TRUNC(I888*D888,1)</f>
        <v>0</v>
      </c>
      <c r="K888" s="13">
        <f t="shared" ref="K888:K897" si="117">TRUNC(E888+G888+I888,1)</f>
        <v>2290</v>
      </c>
      <c r="L888" s="14">
        <f t="shared" ref="L888:L897" si="118">TRUNC(F888+H888+J888,1)</f>
        <v>6.3</v>
      </c>
      <c r="M888" s="8" t="s">
        <v>52</v>
      </c>
      <c r="N888" s="2" t="s">
        <v>1359</v>
      </c>
      <c r="O888" s="2" t="s">
        <v>2129</v>
      </c>
      <c r="P888" s="2" t="s">
        <v>65</v>
      </c>
      <c r="Q888" s="2" t="s">
        <v>65</v>
      </c>
      <c r="R888" s="2" t="s">
        <v>64</v>
      </c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2" t="s">
        <v>52</v>
      </c>
      <c r="AW888" s="2" t="s">
        <v>2130</v>
      </c>
      <c r="AX888" s="2" t="s">
        <v>52</v>
      </c>
      <c r="AY888" s="2" t="s">
        <v>52</v>
      </c>
    </row>
    <row r="889" spans="1:51" ht="30" customHeight="1" x14ac:dyDescent="0.3">
      <c r="A889" s="8" t="s">
        <v>2131</v>
      </c>
      <c r="B889" s="8" t="s">
        <v>2132</v>
      </c>
      <c r="C889" s="8" t="s">
        <v>992</v>
      </c>
      <c r="D889" s="9">
        <v>0.94499999999999995</v>
      </c>
      <c r="E889" s="13">
        <f>단가대비표!O98</f>
        <v>2.2200000000000002</v>
      </c>
      <c r="F889" s="14">
        <f t="shared" si="114"/>
        <v>2</v>
      </c>
      <c r="G889" s="13">
        <f>단가대비표!P98</f>
        <v>0</v>
      </c>
      <c r="H889" s="14">
        <f t="shared" si="115"/>
        <v>0</v>
      </c>
      <c r="I889" s="13">
        <f>단가대비표!V98</f>
        <v>0</v>
      </c>
      <c r="J889" s="14">
        <f t="shared" si="116"/>
        <v>0</v>
      </c>
      <c r="K889" s="13">
        <f t="shared" si="117"/>
        <v>2.2000000000000002</v>
      </c>
      <c r="L889" s="14">
        <f t="shared" si="118"/>
        <v>2</v>
      </c>
      <c r="M889" s="8" t="s">
        <v>2133</v>
      </c>
      <c r="N889" s="2" t="s">
        <v>1359</v>
      </c>
      <c r="O889" s="2" t="s">
        <v>2134</v>
      </c>
      <c r="P889" s="2" t="s">
        <v>65</v>
      </c>
      <c r="Q889" s="2" t="s">
        <v>65</v>
      </c>
      <c r="R889" s="2" t="s">
        <v>64</v>
      </c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2" t="s">
        <v>52</v>
      </c>
      <c r="AW889" s="2" t="s">
        <v>2135</v>
      </c>
      <c r="AX889" s="2" t="s">
        <v>52</v>
      </c>
      <c r="AY889" s="2" t="s">
        <v>52</v>
      </c>
    </row>
    <row r="890" spans="1:51" ht="30" customHeight="1" x14ac:dyDescent="0.3">
      <c r="A890" s="8" t="s">
        <v>2136</v>
      </c>
      <c r="B890" s="8" t="s">
        <v>2137</v>
      </c>
      <c r="C890" s="8" t="s">
        <v>172</v>
      </c>
      <c r="D890" s="9">
        <v>4.0000000000000002E-4</v>
      </c>
      <c r="E890" s="13">
        <f>단가대비표!O103</f>
        <v>12041.9</v>
      </c>
      <c r="F890" s="14">
        <f t="shared" si="114"/>
        <v>4.8</v>
      </c>
      <c r="G890" s="13">
        <f>단가대비표!P103</f>
        <v>0</v>
      </c>
      <c r="H890" s="14">
        <f t="shared" si="115"/>
        <v>0</v>
      </c>
      <c r="I890" s="13">
        <f>단가대비표!V103</f>
        <v>0</v>
      </c>
      <c r="J890" s="14">
        <f t="shared" si="116"/>
        <v>0</v>
      </c>
      <c r="K890" s="13">
        <f t="shared" si="117"/>
        <v>12041.9</v>
      </c>
      <c r="L890" s="14">
        <f t="shared" si="118"/>
        <v>4.8</v>
      </c>
      <c r="M890" s="8" t="s">
        <v>52</v>
      </c>
      <c r="N890" s="2" t="s">
        <v>1359</v>
      </c>
      <c r="O890" s="2" t="s">
        <v>2138</v>
      </c>
      <c r="P890" s="2" t="s">
        <v>65</v>
      </c>
      <c r="Q890" s="2" t="s">
        <v>65</v>
      </c>
      <c r="R890" s="2" t="s">
        <v>64</v>
      </c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2" t="s">
        <v>52</v>
      </c>
      <c r="AW890" s="2" t="s">
        <v>2139</v>
      </c>
      <c r="AX890" s="2" t="s">
        <v>52</v>
      </c>
      <c r="AY890" s="2" t="s">
        <v>52</v>
      </c>
    </row>
    <row r="891" spans="1:51" ht="30" customHeight="1" x14ac:dyDescent="0.3">
      <c r="A891" s="8" t="s">
        <v>2140</v>
      </c>
      <c r="B891" s="8" t="s">
        <v>2141</v>
      </c>
      <c r="C891" s="8" t="s">
        <v>955</v>
      </c>
      <c r="D891" s="9">
        <v>3.1199999999999999E-3</v>
      </c>
      <c r="E891" s="13">
        <f>일위대가목록!E154</f>
        <v>0</v>
      </c>
      <c r="F891" s="14">
        <f t="shared" si="114"/>
        <v>0</v>
      </c>
      <c r="G891" s="13">
        <f>일위대가목록!F154</f>
        <v>0</v>
      </c>
      <c r="H891" s="14">
        <f t="shared" si="115"/>
        <v>0</v>
      </c>
      <c r="I891" s="13">
        <f>일위대가목록!G154</f>
        <v>140</v>
      </c>
      <c r="J891" s="14">
        <f t="shared" si="116"/>
        <v>0.4</v>
      </c>
      <c r="K891" s="13">
        <f t="shared" si="117"/>
        <v>140</v>
      </c>
      <c r="L891" s="14">
        <f t="shared" si="118"/>
        <v>0.4</v>
      </c>
      <c r="M891" s="8" t="s">
        <v>2142</v>
      </c>
      <c r="N891" s="2" t="s">
        <v>1359</v>
      </c>
      <c r="O891" s="2" t="s">
        <v>2143</v>
      </c>
      <c r="P891" s="2" t="s">
        <v>64</v>
      </c>
      <c r="Q891" s="2" t="s">
        <v>65</v>
      </c>
      <c r="R891" s="2" t="s">
        <v>65</v>
      </c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2" t="s">
        <v>52</v>
      </c>
      <c r="AW891" s="2" t="s">
        <v>2144</v>
      </c>
      <c r="AX891" s="2" t="s">
        <v>52</v>
      </c>
      <c r="AY891" s="2" t="s">
        <v>52</v>
      </c>
    </row>
    <row r="892" spans="1:51" ht="30" customHeight="1" x14ac:dyDescent="0.3">
      <c r="A892" s="8" t="s">
        <v>1944</v>
      </c>
      <c r="B892" s="8" t="s">
        <v>1945</v>
      </c>
      <c r="C892" s="8" t="s">
        <v>1946</v>
      </c>
      <c r="D892" s="9">
        <v>1.89E-2</v>
      </c>
      <c r="E892" s="13">
        <f>단가대비표!O185</f>
        <v>0</v>
      </c>
      <c r="F892" s="14">
        <f t="shared" si="114"/>
        <v>0</v>
      </c>
      <c r="G892" s="13">
        <f>단가대비표!P185</f>
        <v>0</v>
      </c>
      <c r="H892" s="14">
        <f t="shared" si="115"/>
        <v>0</v>
      </c>
      <c r="I892" s="13">
        <f>단가대비표!V185</f>
        <v>87</v>
      </c>
      <c r="J892" s="14">
        <f t="shared" si="116"/>
        <v>1.6</v>
      </c>
      <c r="K892" s="13">
        <f t="shared" si="117"/>
        <v>87</v>
      </c>
      <c r="L892" s="14">
        <f t="shared" si="118"/>
        <v>1.6</v>
      </c>
      <c r="M892" s="8" t="s">
        <v>52</v>
      </c>
      <c r="N892" s="2" t="s">
        <v>1359</v>
      </c>
      <c r="O892" s="2" t="s">
        <v>1947</v>
      </c>
      <c r="P892" s="2" t="s">
        <v>65</v>
      </c>
      <c r="Q892" s="2" t="s">
        <v>65</v>
      </c>
      <c r="R892" s="2" t="s">
        <v>64</v>
      </c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2" t="s">
        <v>52</v>
      </c>
      <c r="AW892" s="2" t="s">
        <v>2145</v>
      </c>
      <c r="AX892" s="2" t="s">
        <v>52</v>
      </c>
      <c r="AY892" s="2" t="s">
        <v>52</v>
      </c>
    </row>
    <row r="893" spans="1:51" ht="30" customHeight="1" x14ac:dyDescent="0.3">
      <c r="A893" s="8" t="s">
        <v>1029</v>
      </c>
      <c r="B893" s="8" t="s">
        <v>911</v>
      </c>
      <c r="C893" s="8" t="s">
        <v>912</v>
      </c>
      <c r="D893" s="9">
        <v>5.8500000000000002E-3</v>
      </c>
      <c r="E893" s="13">
        <f>단가대비표!O192</f>
        <v>0</v>
      </c>
      <c r="F893" s="14">
        <f t="shared" si="114"/>
        <v>0</v>
      </c>
      <c r="G893" s="13">
        <f>단가대비표!P192</f>
        <v>200155</v>
      </c>
      <c r="H893" s="14">
        <f t="shared" si="115"/>
        <v>1170.9000000000001</v>
      </c>
      <c r="I893" s="13">
        <f>단가대비표!V192</f>
        <v>0</v>
      </c>
      <c r="J893" s="14">
        <f t="shared" si="116"/>
        <v>0</v>
      </c>
      <c r="K893" s="13">
        <f t="shared" si="117"/>
        <v>200155</v>
      </c>
      <c r="L893" s="14">
        <f t="shared" si="118"/>
        <v>1170.9000000000001</v>
      </c>
      <c r="M893" s="8" t="s">
        <v>52</v>
      </c>
      <c r="N893" s="2" t="s">
        <v>1359</v>
      </c>
      <c r="O893" s="2" t="s">
        <v>1030</v>
      </c>
      <c r="P893" s="2" t="s">
        <v>65</v>
      </c>
      <c r="Q893" s="2" t="s">
        <v>65</v>
      </c>
      <c r="R893" s="2" t="s">
        <v>64</v>
      </c>
      <c r="S893" s="3"/>
      <c r="T893" s="3"/>
      <c r="U893" s="3"/>
      <c r="V893" s="3">
        <v>1</v>
      </c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2" t="s">
        <v>52</v>
      </c>
      <c r="AW893" s="2" t="s">
        <v>2146</v>
      </c>
      <c r="AX893" s="2" t="s">
        <v>52</v>
      </c>
      <c r="AY893" s="2" t="s">
        <v>52</v>
      </c>
    </row>
    <row r="894" spans="1:51" ht="30" customHeight="1" x14ac:dyDescent="0.3">
      <c r="A894" s="8" t="s">
        <v>915</v>
      </c>
      <c r="B894" s="8" t="s">
        <v>911</v>
      </c>
      <c r="C894" s="8" t="s">
        <v>912</v>
      </c>
      <c r="D894" s="9">
        <v>1E-4</v>
      </c>
      <c r="E894" s="13">
        <f>단가대비표!O187</f>
        <v>0</v>
      </c>
      <c r="F894" s="14">
        <f t="shared" si="114"/>
        <v>0</v>
      </c>
      <c r="G894" s="13">
        <f>단가대비표!P187</f>
        <v>141096</v>
      </c>
      <c r="H894" s="14">
        <f t="shared" si="115"/>
        <v>14.1</v>
      </c>
      <c r="I894" s="13">
        <f>단가대비표!V187</f>
        <v>0</v>
      </c>
      <c r="J894" s="14">
        <f t="shared" si="116"/>
        <v>0</v>
      </c>
      <c r="K894" s="13">
        <f t="shared" si="117"/>
        <v>141096</v>
      </c>
      <c r="L894" s="14">
        <f t="shared" si="118"/>
        <v>14.1</v>
      </c>
      <c r="M894" s="8" t="s">
        <v>52</v>
      </c>
      <c r="N894" s="2" t="s">
        <v>1359</v>
      </c>
      <c r="O894" s="2" t="s">
        <v>916</v>
      </c>
      <c r="P894" s="2" t="s">
        <v>65</v>
      </c>
      <c r="Q894" s="2" t="s">
        <v>65</v>
      </c>
      <c r="R894" s="2" t="s">
        <v>64</v>
      </c>
      <c r="S894" s="3"/>
      <c r="T894" s="3"/>
      <c r="U894" s="3"/>
      <c r="V894" s="3">
        <v>1</v>
      </c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2" t="s">
        <v>52</v>
      </c>
      <c r="AW894" s="2" t="s">
        <v>2147</v>
      </c>
      <c r="AX894" s="2" t="s">
        <v>52</v>
      </c>
      <c r="AY894" s="2" t="s">
        <v>52</v>
      </c>
    </row>
    <row r="895" spans="1:51" ht="30" customHeight="1" x14ac:dyDescent="0.3">
      <c r="A895" s="8" t="s">
        <v>1767</v>
      </c>
      <c r="B895" s="8" t="s">
        <v>911</v>
      </c>
      <c r="C895" s="8" t="s">
        <v>912</v>
      </c>
      <c r="D895" s="9">
        <v>3.8999999999999999E-4</v>
      </c>
      <c r="E895" s="13">
        <f>단가대비표!O195</f>
        <v>0</v>
      </c>
      <c r="F895" s="14">
        <f t="shared" si="114"/>
        <v>0</v>
      </c>
      <c r="G895" s="13">
        <f>단가대비표!P195</f>
        <v>225966</v>
      </c>
      <c r="H895" s="14">
        <f t="shared" si="115"/>
        <v>88.1</v>
      </c>
      <c r="I895" s="13">
        <f>단가대비표!V195</f>
        <v>0</v>
      </c>
      <c r="J895" s="14">
        <f t="shared" si="116"/>
        <v>0</v>
      </c>
      <c r="K895" s="13">
        <f t="shared" si="117"/>
        <v>225966</v>
      </c>
      <c r="L895" s="14">
        <f t="shared" si="118"/>
        <v>88.1</v>
      </c>
      <c r="M895" s="8" t="s">
        <v>52</v>
      </c>
      <c r="N895" s="2" t="s">
        <v>1359</v>
      </c>
      <c r="O895" s="2" t="s">
        <v>1768</v>
      </c>
      <c r="P895" s="2" t="s">
        <v>65</v>
      </c>
      <c r="Q895" s="2" t="s">
        <v>65</v>
      </c>
      <c r="R895" s="2" t="s">
        <v>64</v>
      </c>
      <c r="S895" s="3"/>
      <c r="T895" s="3"/>
      <c r="U895" s="3"/>
      <c r="V895" s="3">
        <v>1</v>
      </c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2" t="s">
        <v>52</v>
      </c>
      <c r="AW895" s="2" t="s">
        <v>2148</v>
      </c>
      <c r="AX895" s="2" t="s">
        <v>52</v>
      </c>
      <c r="AY895" s="2" t="s">
        <v>52</v>
      </c>
    </row>
    <row r="896" spans="1:51" ht="30" customHeight="1" x14ac:dyDescent="0.3">
      <c r="A896" s="8" t="s">
        <v>1023</v>
      </c>
      <c r="B896" s="8" t="s">
        <v>911</v>
      </c>
      <c r="C896" s="8" t="s">
        <v>912</v>
      </c>
      <c r="D896" s="9">
        <v>1.1E-4</v>
      </c>
      <c r="E896" s="13">
        <f>단가대비표!O188</f>
        <v>0</v>
      </c>
      <c r="F896" s="14">
        <f t="shared" si="114"/>
        <v>0</v>
      </c>
      <c r="G896" s="13">
        <f>단가대비표!P188</f>
        <v>179203</v>
      </c>
      <c r="H896" s="14">
        <f t="shared" si="115"/>
        <v>19.7</v>
      </c>
      <c r="I896" s="13">
        <f>단가대비표!V188</f>
        <v>0</v>
      </c>
      <c r="J896" s="14">
        <f t="shared" si="116"/>
        <v>0</v>
      </c>
      <c r="K896" s="13">
        <f t="shared" si="117"/>
        <v>179203</v>
      </c>
      <c r="L896" s="14">
        <f t="shared" si="118"/>
        <v>19.7</v>
      </c>
      <c r="M896" s="8" t="s">
        <v>52</v>
      </c>
      <c r="N896" s="2" t="s">
        <v>1359</v>
      </c>
      <c r="O896" s="2" t="s">
        <v>1024</v>
      </c>
      <c r="P896" s="2" t="s">
        <v>65</v>
      </c>
      <c r="Q896" s="2" t="s">
        <v>65</v>
      </c>
      <c r="R896" s="2" t="s">
        <v>64</v>
      </c>
      <c r="S896" s="3"/>
      <c r="T896" s="3"/>
      <c r="U896" s="3"/>
      <c r="V896" s="3">
        <v>1</v>
      </c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2" t="s">
        <v>52</v>
      </c>
      <c r="AW896" s="2" t="s">
        <v>2149</v>
      </c>
      <c r="AX896" s="2" t="s">
        <v>52</v>
      </c>
      <c r="AY896" s="2" t="s">
        <v>52</v>
      </c>
    </row>
    <row r="897" spans="1:51" ht="30" customHeight="1" x14ac:dyDescent="0.3">
      <c r="A897" s="8" t="s">
        <v>1026</v>
      </c>
      <c r="B897" s="8" t="s">
        <v>1032</v>
      </c>
      <c r="C897" s="8" t="s">
        <v>623</v>
      </c>
      <c r="D897" s="9">
        <v>1</v>
      </c>
      <c r="E897" s="13">
        <v>0</v>
      </c>
      <c r="F897" s="14">
        <f t="shared" si="114"/>
        <v>0</v>
      </c>
      <c r="G897" s="13">
        <v>0</v>
      </c>
      <c r="H897" s="14">
        <f t="shared" si="115"/>
        <v>0</v>
      </c>
      <c r="I897" s="13">
        <f>TRUNC(SUMIF(V888:V897, RIGHTB(O897, 1), H888:H897)*U897, 2)</f>
        <v>38.78</v>
      </c>
      <c r="J897" s="14">
        <f t="shared" si="116"/>
        <v>38.700000000000003</v>
      </c>
      <c r="K897" s="13">
        <f t="shared" si="117"/>
        <v>38.700000000000003</v>
      </c>
      <c r="L897" s="14">
        <f t="shared" si="118"/>
        <v>38.700000000000003</v>
      </c>
      <c r="M897" s="8" t="s">
        <v>52</v>
      </c>
      <c r="N897" s="2" t="s">
        <v>1359</v>
      </c>
      <c r="O897" s="2" t="s">
        <v>806</v>
      </c>
      <c r="P897" s="2" t="s">
        <v>65</v>
      </c>
      <c r="Q897" s="2" t="s">
        <v>65</v>
      </c>
      <c r="R897" s="2" t="s">
        <v>65</v>
      </c>
      <c r="S897" s="3">
        <v>1</v>
      </c>
      <c r="T897" s="3">
        <v>2</v>
      </c>
      <c r="U897" s="3">
        <v>0.03</v>
      </c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2" t="s">
        <v>52</v>
      </c>
      <c r="AW897" s="2" t="s">
        <v>2150</v>
      </c>
      <c r="AX897" s="2" t="s">
        <v>52</v>
      </c>
      <c r="AY897" s="2" t="s">
        <v>52</v>
      </c>
    </row>
    <row r="898" spans="1:51" ht="30" customHeight="1" x14ac:dyDescent="0.3">
      <c r="A898" s="8" t="s">
        <v>904</v>
      </c>
      <c r="B898" s="8" t="s">
        <v>52</v>
      </c>
      <c r="C898" s="8" t="s">
        <v>52</v>
      </c>
      <c r="D898" s="9"/>
      <c r="E898" s="13"/>
      <c r="F898" s="14">
        <f>TRUNC(SUMIF(N888:N897, N887, F888:F897),0)</f>
        <v>13</v>
      </c>
      <c r="G898" s="13"/>
      <c r="H898" s="14">
        <f>TRUNC(SUMIF(N888:N897, N887, H888:H897),0)</f>
        <v>1292</v>
      </c>
      <c r="I898" s="13"/>
      <c r="J898" s="14">
        <f>TRUNC(SUMIF(N888:N897, N887, J888:J897),0)</f>
        <v>40</v>
      </c>
      <c r="K898" s="13"/>
      <c r="L898" s="14">
        <f>F898+H898+J898</f>
        <v>1345</v>
      </c>
      <c r="M898" s="8" t="s">
        <v>52</v>
      </c>
      <c r="N898" s="2" t="s">
        <v>99</v>
      </c>
      <c r="O898" s="2" t="s">
        <v>99</v>
      </c>
      <c r="P898" s="2" t="s">
        <v>52</v>
      </c>
      <c r="Q898" s="2" t="s">
        <v>52</v>
      </c>
      <c r="R898" s="2" t="s">
        <v>52</v>
      </c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2" t="s">
        <v>52</v>
      </c>
      <c r="AW898" s="2" t="s">
        <v>52</v>
      </c>
      <c r="AX898" s="2" t="s">
        <v>52</v>
      </c>
      <c r="AY898" s="2" t="s">
        <v>52</v>
      </c>
    </row>
    <row r="899" spans="1:51" ht="30" customHeight="1" x14ac:dyDescent="0.3">
      <c r="A899" s="9"/>
      <c r="B899" s="9"/>
      <c r="C899" s="9"/>
      <c r="D899" s="9"/>
      <c r="E899" s="13"/>
      <c r="F899" s="14"/>
      <c r="G899" s="13"/>
      <c r="H899" s="14"/>
      <c r="I899" s="13"/>
      <c r="J899" s="14"/>
      <c r="K899" s="13"/>
      <c r="L899" s="14"/>
      <c r="M899" s="9"/>
    </row>
    <row r="900" spans="1:51" ht="30" customHeight="1" x14ac:dyDescent="0.3">
      <c r="A900" s="36" t="s">
        <v>2151</v>
      </c>
      <c r="B900" s="36"/>
      <c r="C900" s="36"/>
      <c r="D900" s="36"/>
      <c r="E900" s="37"/>
      <c r="F900" s="38"/>
      <c r="G900" s="37"/>
      <c r="H900" s="38"/>
      <c r="I900" s="37"/>
      <c r="J900" s="38"/>
      <c r="K900" s="37"/>
      <c r="L900" s="38"/>
      <c r="M900" s="36"/>
      <c r="N900" s="1" t="s">
        <v>2143</v>
      </c>
    </row>
    <row r="901" spans="1:51" ht="30" customHeight="1" x14ac:dyDescent="0.3">
      <c r="A901" s="8" t="s">
        <v>2140</v>
      </c>
      <c r="B901" s="8" t="s">
        <v>2141</v>
      </c>
      <c r="C901" s="8" t="s">
        <v>61</v>
      </c>
      <c r="D901" s="9">
        <v>0.23619999999999999</v>
      </c>
      <c r="E901" s="13">
        <f>단가대비표!O26</f>
        <v>0</v>
      </c>
      <c r="F901" s="14">
        <f>TRUNC(E901*D901,1)</f>
        <v>0</v>
      </c>
      <c r="G901" s="13">
        <f>단가대비표!P26</f>
        <v>0</v>
      </c>
      <c r="H901" s="14">
        <f>TRUNC(G901*D901,1)</f>
        <v>0</v>
      </c>
      <c r="I901" s="13">
        <f>단가대비표!V26</f>
        <v>594</v>
      </c>
      <c r="J901" s="14">
        <f>TRUNC(I901*D901,1)</f>
        <v>140.30000000000001</v>
      </c>
      <c r="K901" s="13">
        <f>TRUNC(E901+G901+I901,1)</f>
        <v>594</v>
      </c>
      <c r="L901" s="14">
        <f>TRUNC(F901+H901+J901,1)</f>
        <v>140.30000000000001</v>
      </c>
      <c r="M901" s="8" t="s">
        <v>1843</v>
      </c>
      <c r="N901" s="2" t="s">
        <v>2143</v>
      </c>
      <c r="O901" s="2" t="s">
        <v>2152</v>
      </c>
      <c r="P901" s="2" t="s">
        <v>65</v>
      </c>
      <c r="Q901" s="2" t="s">
        <v>65</v>
      </c>
      <c r="R901" s="2" t="s">
        <v>64</v>
      </c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2" t="s">
        <v>52</v>
      </c>
      <c r="AW901" s="2" t="s">
        <v>2153</v>
      </c>
      <c r="AX901" s="2" t="s">
        <v>52</v>
      </c>
      <c r="AY901" s="2" t="s">
        <v>52</v>
      </c>
    </row>
    <row r="902" spans="1:51" ht="30" customHeight="1" x14ac:dyDescent="0.3">
      <c r="A902" s="8" t="s">
        <v>904</v>
      </c>
      <c r="B902" s="8" t="s">
        <v>52</v>
      </c>
      <c r="C902" s="8" t="s">
        <v>52</v>
      </c>
      <c r="D902" s="9"/>
      <c r="E902" s="13"/>
      <c r="F902" s="14">
        <f>TRUNC(SUMIF(N901:N901, N900, F901:F901),0)</f>
        <v>0</v>
      </c>
      <c r="G902" s="13"/>
      <c r="H902" s="14">
        <f>TRUNC(SUMIF(N901:N901, N900, H901:H901),0)</f>
        <v>0</v>
      </c>
      <c r="I902" s="13"/>
      <c r="J902" s="14">
        <f>TRUNC(SUMIF(N901:N901, N900, J901:J901),0)</f>
        <v>140</v>
      </c>
      <c r="K902" s="13"/>
      <c r="L902" s="14">
        <f>F902+H902+J902</f>
        <v>140</v>
      </c>
      <c r="M902" s="8" t="s">
        <v>52</v>
      </c>
      <c r="N902" s="2" t="s">
        <v>99</v>
      </c>
      <c r="O902" s="2" t="s">
        <v>99</v>
      </c>
      <c r="P902" s="2" t="s">
        <v>52</v>
      </c>
      <c r="Q902" s="2" t="s">
        <v>52</v>
      </c>
      <c r="R902" s="2" t="s">
        <v>52</v>
      </c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2" t="s">
        <v>52</v>
      </c>
      <c r="AW902" s="2" t="s">
        <v>52</v>
      </c>
      <c r="AX902" s="2" t="s">
        <v>52</v>
      </c>
      <c r="AY902" s="2" t="s">
        <v>52</v>
      </c>
    </row>
    <row r="903" spans="1:51" ht="30" customHeight="1" x14ac:dyDescent="0.3">
      <c r="A903" s="9"/>
      <c r="B903" s="9"/>
      <c r="C903" s="9"/>
      <c r="D903" s="9"/>
      <c r="E903" s="13"/>
      <c r="F903" s="14"/>
      <c r="G903" s="13"/>
      <c r="H903" s="14"/>
      <c r="I903" s="13"/>
      <c r="J903" s="14"/>
      <c r="K903" s="13"/>
      <c r="L903" s="14"/>
      <c r="M903" s="9"/>
    </row>
    <row r="904" spans="1:51" ht="30" customHeight="1" x14ac:dyDescent="0.3">
      <c r="A904" s="36" t="s">
        <v>2154</v>
      </c>
      <c r="B904" s="36"/>
      <c r="C904" s="36"/>
      <c r="D904" s="36"/>
      <c r="E904" s="37"/>
      <c r="F904" s="38"/>
      <c r="G904" s="37"/>
      <c r="H904" s="38"/>
      <c r="I904" s="37"/>
      <c r="J904" s="38"/>
      <c r="K904" s="37"/>
      <c r="L904" s="38"/>
      <c r="M904" s="36"/>
      <c r="N904" s="1" t="s">
        <v>1411</v>
      </c>
    </row>
    <row r="905" spans="1:51" ht="30" customHeight="1" x14ac:dyDescent="0.3">
      <c r="A905" s="8" t="s">
        <v>2059</v>
      </c>
      <c r="B905" s="8" t="s">
        <v>911</v>
      </c>
      <c r="C905" s="8" t="s">
        <v>912</v>
      </c>
      <c r="D905" s="9">
        <v>4.2999999999999997E-2</v>
      </c>
      <c r="E905" s="13">
        <f>단가대비표!O207</f>
        <v>0</v>
      </c>
      <c r="F905" s="14">
        <f>TRUNC(E905*D905,1)</f>
        <v>0</v>
      </c>
      <c r="G905" s="13">
        <f>단가대비표!P207</f>
        <v>206253</v>
      </c>
      <c r="H905" s="14">
        <f>TRUNC(G905*D905,1)</f>
        <v>8868.7999999999993</v>
      </c>
      <c r="I905" s="13">
        <f>단가대비표!V207</f>
        <v>0</v>
      </c>
      <c r="J905" s="14">
        <f>TRUNC(I905*D905,1)</f>
        <v>0</v>
      </c>
      <c r="K905" s="13">
        <f t="shared" ref="K905:L907" si="119">TRUNC(E905+G905+I905,1)</f>
        <v>206253</v>
      </c>
      <c r="L905" s="14">
        <f t="shared" si="119"/>
        <v>8868.7999999999993</v>
      </c>
      <c r="M905" s="8" t="s">
        <v>52</v>
      </c>
      <c r="N905" s="2" t="s">
        <v>1411</v>
      </c>
      <c r="O905" s="2" t="s">
        <v>2060</v>
      </c>
      <c r="P905" s="2" t="s">
        <v>65</v>
      </c>
      <c r="Q905" s="2" t="s">
        <v>65</v>
      </c>
      <c r="R905" s="2" t="s">
        <v>64</v>
      </c>
      <c r="S905" s="3"/>
      <c r="T905" s="3"/>
      <c r="U905" s="3"/>
      <c r="V905" s="3">
        <v>1</v>
      </c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2" t="s">
        <v>52</v>
      </c>
      <c r="AW905" s="2" t="s">
        <v>2155</v>
      </c>
      <c r="AX905" s="2" t="s">
        <v>52</v>
      </c>
      <c r="AY905" s="2" t="s">
        <v>52</v>
      </c>
    </row>
    <row r="906" spans="1:51" ht="30" customHeight="1" x14ac:dyDescent="0.3">
      <c r="A906" s="8" t="s">
        <v>915</v>
      </c>
      <c r="B906" s="8" t="s">
        <v>911</v>
      </c>
      <c r="C906" s="8" t="s">
        <v>912</v>
      </c>
      <c r="D906" s="9">
        <v>4.0000000000000001E-3</v>
      </c>
      <c r="E906" s="13">
        <f>단가대비표!O187</f>
        <v>0</v>
      </c>
      <c r="F906" s="14">
        <f>TRUNC(E906*D906,1)</f>
        <v>0</v>
      </c>
      <c r="G906" s="13">
        <f>단가대비표!P187</f>
        <v>141096</v>
      </c>
      <c r="H906" s="14">
        <f>TRUNC(G906*D906,1)</f>
        <v>564.29999999999995</v>
      </c>
      <c r="I906" s="13">
        <f>단가대비표!V187</f>
        <v>0</v>
      </c>
      <c r="J906" s="14">
        <f>TRUNC(I906*D906,1)</f>
        <v>0</v>
      </c>
      <c r="K906" s="13">
        <f t="shared" si="119"/>
        <v>141096</v>
      </c>
      <c r="L906" s="14">
        <f t="shared" si="119"/>
        <v>564.29999999999995</v>
      </c>
      <c r="M906" s="8" t="s">
        <v>52</v>
      </c>
      <c r="N906" s="2" t="s">
        <v>1411</v>
      </c>
      <c r="O906" s="2" t="s">
        <v>916</v>
      </c>
      <c r="P906" s="2" t="s">
        <v>65</v>
      </c>
      <c r="Q906" s="2" t="s">
        <v>65</v>
      </c>
      <c r="R906" s="2" t="s">
        <v>64</v>
      </c>
      <c r="S906" s="3"/>
      <c r="T906" s="3"/>
      <c r="U906" s="3"/>
      <c r="V906" s="3">
        <v>1</v>
      </c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2" t="s">
        <v>52</v>
      </c>
      <c r="AW906" s="2" t="s">
        <v>2156</v>
      </c>
      <c r="AX906" s="2" t="s">
        <v>52</v>
      </c>
      <c r="AY906" s="2" t="s">
        <v>52</v>
      </c>
    </row>
    <row r="907" spans="1:51" ht="30" customHeight="1" x14ac:dyDescent="0.3">
      <c r="A907" s="8" t="s">
        <v>1026</v>
      </c>
      <c r="B907" s="8" t="s">
        <v>2157</v>
      </c>
      <c r="C907" s="8" t="s">
        <v>623</v>
      </c>
      <c r="D907" s="9">
        <v>1</v>
      </c>
      <c r="E907" s="13">
        <v>0</v>
      </c>
      <c r="F907" s="14">
        <f>TRUNC(E907*D907,1)</f>
        <v>0</v>
      </c>
      <c r="G907" s="13">
        <v>0</v>
      </c>
      <c r="H907" s="14">
        <f>TRUNC(G907*D907,1)</f>
        <v>0</v>
      </c>
      <c r="I907" s="13">
        <f>TRUNC(SUMIF(V905:V907, RIGHTB(O907, 1), H905:H907)*U907, 2)</f>
        <v>565.98</v>
      </c>
      <c r="J907" s="14">
        <f>TRUNC(I907*D907,1)</f>
        <v>565.9</v>
      </c>
      <c r="K907" s="13">
        <f t="shared" si="119"/>
        <v>565.9</v>
      </c>
      <c r="L907" s="14">
        <f t="shared" si="119"/>
        <v>565.9</v>
      </c>
      <c r="M907" s="8" t="s">
        <v>52</v>
      </c>
      <c r="N907" s="2" t="s">
        <v>1411</v>
      </c>
      <c r="O907" s="2" t="s">
        <v>806</v>
      </c>
      <c r="P907" s="2" t="s">
        <v>65</v>
      </c>
      <c r="Q907" s="2" t="s">
        <v>65</v>
      </c>
      <c r="R907" s="2" t="s">
        <v>65</v>
      </c>
      <c r="S907" s="3">
        <v>1</v>
      </c>
      <c r="T907" s="3">
        <v>2</v>
      </c>
      <c r="U907" s="3">
        <v>0.06</v>
      </c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2" t="s">
        <v>52</v>
      </c>
      <c r="AW907" s="2" t="s">
        <v>2158</v>
      </c>
      <c r="AX907" s="2" t="s">
        <v>52</v>
      </c>
      <c r="AY907" s="2" t="s">
        <v>52</v>
      </c>
    </row>
    <row r="908" spans="1:51" ht="30" customHeight="1" x14ac:dyDescent="0.3">
      <c r="A908" s="8" t="s">
        <v>904</v>
      </c>
      <c r="B908" s="8" t="s">
        <v>52</v>
      </c>
      <c r="C908" s="8" t="s">
        <v>52</v>
      </c>
      <c r="D908" s="9"/>
      <c r="E908" s="13"/>
      <c r="F908" s="14">
        <f>TRUNC(SUMIF(N905:N907, N904, F905:F907),0)</f>
        <v>0</v>
      </c>
      <c r="G908" s="13"/>
      <c r="H908" s="14">
        <f>TRUNC(SUMIF(N905:N907, N904, H905:H907),0)</f>
        <v>9433</v>
      </c>
      <c r="I908" s="13"/>
      <c r="J908" s="14">
        <f>TRUNC(SUMIF(N905:N907, N904, J905:J907),0)</f>
        <v>565</v>
      </c>
      <c r="K908" s="13"/>
      <c r="L908" s="14">
        <f>F908+H908+J908</f>
        <v>9998</v>
      </c>
      <c r="M908" s="8" t="s">
        <v>52</v>
      </c>
      <c r="N908" s="2" t="s">
        <v>99</v>
      </c>
      <c r="O908" s="2" t="s">
        <v>99</v>
      </c>
      <c r="P908" s="2" t="s">
        <v>52</v>
      </c>
      <c r="Q908" s="2" t="s">
        <v>52</v>
      </c>
      <c r="R908" s="2" t="s">
        <v>52</v>
      </c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2" t="s">
        <v>52</v>
      </c>
      <c r="AW908" s="2" t="s">
        <v>52</v>
      </c>
      <c r="AX908" s="2" t="s">
        <v>52</v>
      </c>
      <c r="AY908" s="2" t="s">
        <v>52</v>
      </c>
    </row>
    <row r="909" spans="1:51" ht="30" customHeight="1" x14ac:dyDescent="0.3">
      <c r="A909" s="9"/>
      <c r="B909" s="9"/>
      <c r="C909" s="9"/>
      <c r="D909" s="9"/>
      <c r="E909" s="13"/>
      <c r="F909" s="14"/>
      <c r="G909" s="13"/>
      <c r="H909" s="14"/>
      <c r="I909" s="13"/>
      <c r="J909" s="14"/>
      <c r="K909" s="13"/>
      <c r="L909" s="14"/>
      <c r="M909" s="9"/>
    </row>
    <row r="910" spans="1:51" ht="30" customHeight="1" x14ac:dyDescent="0.3">
      <c r="A910" s="36" t="s">
        <v>2159</v>
      </c>
      <c r="B910" s="36"/>
      <c r="C910" s="36"/>
      <c r="D910" s="36"/>
      <c r="E910" s="37"/>
      <c r="F910" s="38"/>
      <c r="G910" s="37"/>
      <c r="H910" s="38"/>
      <c r="I910" s="37"/>
      <c r="J910" s="38"/>
      <c r="K910" s="37"/>
      <c r="L910" s="38"/>
      <c r="M910" s="36"/>
      <c r="N910" s="1" t="s">
        <v>1440</v>
      </c>
    </row>
    <row r="911" spans="1:51" ht="30" customHeight="1" x14ac:dyDescent="0.3">
      <c r="A911" s="8" t="s">
        <v>1449</v>
      </c>
      <c r="B911" s="8" t="s">
        <v>911</v>
      </c>
      <c r="C911" s="8" t="s">
        <v>912</v>
      </c>
      <c r="D911" s="9">
        <v>0.05</v>
      </c>
      <c r="E911" s="13">
        <f>단가대비표!O204</f>
        <v>0</v>
      </c>
      <c r="F911" s="14">
        <f>TRUNC(E911*D911,1)</f>
        <v>0</v>
      </c>
      <c r="G911" s="13">
        <f>단가대비표!P204</f>
        <v>228423</v>
      </c>
      <c r="H911" s="14">
        <f>TRUNC(G911*D911,1)</f>
        <v>11421.1</v>
      </c>
      <c r="I911" s="13">
        <f>단가대비표!V204</f>
        <v>0</v>
      </c>
      <c r="J911" s="14">
        <f>TRUNC(I911*D911,1)</f>
        <v>0</v>
      </c>
      <c r="K911" s="13">
        <f t="shared" ref="K911:L913" si="120">TRUNC(E911+G911+I911,1)</f>
        <v>228423</v>
      </c>
      <c r="L911" s="14">
        <f t="shared" si="120"/>
        <v>11421.1</v>
      </c>
      <c r="M911" s="8" t="s">
        <v>52</v>
      </c>
      <c r="N911" s="2" t="s">
        <v>1440</v>
      </c>
      <c r="O911" s="2" t="s">
        <v>1450</v>
      </c>
      <c r="P911" s="2" t="s">
        <v>65</v>
      </c>
      <c r="Q911" s="2" t="s">
        <v>65</v>
      </c>
      <c r="R911" s="2" t="s">
        <v>64</v>
      </c>
      <c r="S911" s="3"/>
      <c r="T911" s="3"/>
      <c r="U911" s="3"/>
      <c r="V911" s="3">
        <v>1</v>
      </c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2" t="s">
        <v>52</v>
      </c>
      <c r="AW911" s="2" t="s">
        <v>2160</v>
      </c>
      <c r="AX911" s="2" t="s">
        <v>52</v>
      </c>
      <c r="AY911" s="2" t="s">
        <v>52</v>
      </c>
    </row>
    <row r="912" spans="1:51" ht="30" customHeight="1" x14ac:dyDescent="0.3">
      <c r="A912" s="8" t="s">
        <v>915</v>
      </c>
      <c r="B912" s="8" t="s">
        <v>911</v>
      </c>
      <c r="C912" s="8" t="s">
        <v>912</v>
      </c>
      <c r="D912" s="9">
        <v>0.02</v>
      </c>
      <c r="E912" s="13">
        <f>단가대비표!O187</f>
        <v>0</v>
      </c>
      <c r="F912" s="14">
        <f>TRUNC(E912*D912,1)</f>
        <v>0</v>
      </c>
      <c r="G912" s="13">
        <f>단가대비표!P187</f>
        <v>141096</v>
      </c>
      <c r="H912" s="14">
        <f>TRUNC(G912*D912,1)</f>
        <v>2821.9</v>
      </c>
      <c r="I912" s="13">
        <f>단가대비표!V187</f>
        <v>0</v>
      </c>
      <c r="J912" s="14">
        <f>TRUNC(I912*D912,1)</f>
        <v>0</v>
      </c>
      <c r="K912" s="13">
        <f t="shared" si="120"/>
        <v>141096</v>
      </c>
      <c r="L912" s="14">
        <f t="shared" si="120"/>
        <v>2821.9</v>
      </c>
      <c r="M912" s="8" t="s">
        <v>52</v>
      </c>
      <c r="N912" s="2" t="s">
        <v>1440</v>
      </c>
      <c r="O912" s="2" t="s">
        <v>916</v>
      </c>
      <c r="P912" s="2" t="s">
        <v>65</v>
      </c>
      <c r="Q912" s="2" t="s">
        <v>65</v>
      </c>
      <c r="R912" s="2" t="s">
        <v>64</v>
      </c>
      <c r="S912" s="3"/>
      <c r="T912" s="3"/>
      <c r="U912" s="3"/>
      <c r="V912" s="3">
        <v>1</v>
      </c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2" t="s">
        <v>52</v>
      </c>
      <c r="AW912" s="2" t="s">
        <v>2161</v>
      </c>
      <c r="AX912" s="2" t="s">
        <v>52</v>
      </c>
      <c r="AY912" s="2" t="s">
        <v>52</v>
      </c>
    </row>
    <row r="913" spans="1:51" ht="30" customHeight="1" x14ac:dyDescent="0.3">
      <c r="A913" s="8" t="s">
        <v>1026</v>
      </c>
      <c r="B913" s="8" t="s">
        <v>979</v>
      </c>
      <c r="C913" s="8" t="s">
        <v>623</v>
      </c>
      <c r="D913" s="9">
        <v>1</v>
      </c>
      <c r="E913" s="13">
        <v>0</v>
      </c>
      <c r="F913" s="14">
        <f>TRUNC(E913*D913,1)</f>
        <v>0</v>
      </c>
      <c r="G913" s="13">
        <v>0</v>
      </c>
      <c r="H913" s="14">
        <f>TRUNC(G913*D913,1)</f>
        <v>0</v>
      </c>
      <c r="I913" s="13">
        <f>TRUNC(SUMIF(V911:V913, RIGHTB(O913, 1), H911:H913)*U913, 2)</f>
        <v>284.86</v>
      </c>
      <c r="J913" s="14">
        <f>TRUNC(I913*D913,1)</f>
        <v>284.8</v>
      </c>
      <c r="K913" s="13">
        <f t="shared" si="120"/>
        <v>284.8</v>
      </c>
      <c r="L913" s="14">
        <f t="shared" si="120"/>
        <v>284.8</v>
      </c>
      <c r="M913" s="8" t="s">
        <v>52</v>
      </c>
      <c r="N913" s="2" t="s">
        <v>1440</v>
      </c>
      <c r="O913" s="2" t="s">
        <v>806</v>
      </c>
      <c r="P913" s="2" t="s">
        <v>65</v>
      </c>
      <c r="Q913" s="2" t="s">
        <v>65</v>
      </c>
      <c r="R913" s="2" t="s">
        <v>65</v>
      </c>
      <c r="S913" s="3">
        <v>1</v>
      </c>
      <c r="T913" s="3">
        <v>2</v>
      </c>
      <c r="U913" s="3">
        <v>0.02</v>
      </c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2" t="s">
        <v>52</v>
      </c>
      <c r="AW913" s="2" t="s">
        <v>2162</v>
      </c>
      <c r="AX913" s="2" t="s">
        <v>52</v>
      </c>
      <c r="AY913" s="2" t="s">
        <v>52</v>
      </c>
    </row>
    <row r="914" spans="1:51" ht="30" customHeight="1" x14ac:dyDescent="0.3">
      <c r="A914" s="8" t="s">
        <v>904</v>
      </c>
      <c r="B914" s="8" t="s">
        <v>52</v>
      </c>
      <c r="C914" s="8" t="s">
        <v>52</v>
      </c>
      <c r="D914" s="9"/>
      <c r="E914" s="13"/>
      <c r="F914" s="14">
        <f>TRUNC(SUMIF(N911:N913, N910, F911:F913),0)</f>
        <v>0</v>
      </c>
      <c r="G914" s="13"/>
      <c r="H914" s="14">
        <f>TRUNC(SUMIF(N911:N913, N910, H911:H913),0)</f>
        <v>14243</v>
      </c>
      <c r="I914" s="13"/>
      <c r="J914" s="14">
        <f>TRUNC(SUMIF(N911:N913, N910, J911:J913),0)</f>
        <v>284</v>
      </c>
      <c r="K914" s="13"/>
      <c r="L914" s="14">
        <f>F914+H914+J914</f>
        <v>14527</v>
      </c>
      <c r="M914" s="8" t="s">
        <v>52</v>
      </c>
      <c r="N914" s="2" t="s">
        <v>99</v>
      </c>
      <c r="O914" s="2" t="s">
        <v>99</v>
      </c>
      <c r="P914" s="2" t="s">
        <v>52</v>
      </c>
      <c r="Q914" s="2" t="s">
        <v>52</v>
      </c>
      <c r="R914" s="2" t="s">
        <v>52</v>
      </c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2" t="s">
        <v>52</v>
      </c>
      <c r="AW914" s="2" t="s">
        <v>52</v>
      </c>
      <c r="AX914" s="2" t="s">
        <v>52</v>
      </c>
      <c r="AY914" s="2" t="s">
        <v>52</v>
      </c>
    </row>
    <row r="915" spans="1:51" ht="30" customHeight="1" x14ac:dyDescent="0.3">
      <c r="A915" s="9"/>
      <c r="B915" s="9"/>
      <c r="C915" s="9"/>
      <c r="D915" s="9"/>
      <c r="E915" s="13"/>
      <c r="F915" s="14"/>
      <c r="G915" s="13"/>
      <c r="H915" s="14"/>
      <c r="I915" s="13"/>
      <c r="J915" s="14"/>
      <c r="K915" s="13"/>
      <c r="L915" s="14"/>
      <c r="M915" s="9"/>
    </row>
    <row r="916" spans="1:51" ht="30" customHeight="1" x14ac:dyDescent="0.3">
      <c r="A916" s="36" t="s">
        <v>2163</v>
      </c>
      <c r="B916" s="36"/>
      <c r="C916" s="36"/>
      <c r="D916" s="36"/>
      <c r="E916" s="37"/>
      <c r="F916" s="38"/>
      <c r="G916" s="37"/>
      <c r="H916" s="38"/>
      <c r="I916" s="37"/>
      <c r="J916" s="38"/>
      <c r="K916" s="37"/>
      <c r="L916" s="38"/>
      <c r="M916" s="36"/>
      <c r="N916" s="1" t="s">
        <v>1446</v>
      </c>
    </row>
    <row r="917" spans="1:51" ht="30" customHeight="1" x14ac:dyDescent="0.3">
      <c r="A917" s="8" t="s">
        <v>1449</v>
      </c>
      <c r="B917" s="8" t="s">
        <v>911</v>
      </c>
      <c r="C917" s="8" t="s">
        <v>912</v>
      </c>
      <c r="D917" s="9">
        <v>7.0000000000000007E-2</v>
      </c>
      <c r="E917" s="13">
        <f>단가대비표!O204</f>
        <v>0</v>
      </c>
      <c r="F917" s="14">
        <f>TRUNC(E917*D917,1)</f>
        <v>0</v>
      </c>
      <c r="G917" s="13">
        <f>단가대비표!P204</f>
        <v>228423</v>
      </c>
      <c r="H917" s="14">
        <f>TRUNC(G917*D917,1)</f>
        <v>15989.6</v>
      </c>
      <c r="I917" s="13">
        <f>단가대비표!V204</f>
        <v>0</v>
      </c>
      <c r="J917" s="14">
        <f>TRUNC(I917*D917,1)</f>
        <v>0</v>
      </c>
      <c r="K917" s="13">
        <f t="shared" ref="K917:L919" si="121">TRUNC(E917+G917+I917,1)</f>
        <v>228423</v>
      </c>
      <c r="L917" s="14">
        <f t="shared" si="121"/>
        <v>15989.6</v>
      </c>
      <c r="M917" s="8" t="s">
        <v>52</v>
      </c>
      <c r="N917" s="2" t="s">
        <v>1446</v>
      </c>
      <c r="O917" s="2" t="s">
        <v>1450</v>
      </c>
      <c r="P917" s="2" t="s">
        <v>65</v>
      </c>
      <c r="Q917" s="2" t="s">
        <v>65</v>
      </c>
      <c r="R917" s="2" t="s">
        <v>64</v>
      </c>
      <c r="S917" s="3"/>
      <c r="T917" s="3"/>
      <c r="U917" s="3"/>
      <c r="V917" s="3">
        <v>1</v>
      </c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2" t="s">
        <v>52</v>
      </c>
      <c r="AW917" s="2" t="s">
        <v>2164</v>
      </c>
      <c r="AX917" s="2" t="s">
        <v>52</v>
      </c>
      <c r="AY917" s="2" t="s">
        <v>52</v>
      </c>
    </row>
    <row r="918" spans="1:51" ht="30" customHeight="1" x14ac:dyDescent="0.3">
      <c r="A918" s="8" t="s">
        <v>915</v>
      </c>
      <c r="B918" s="8" t="s">
        <v>911</v>
      </c>
      <c r="C918" s="8" t="s">
        <v>912</v>
      </c>
      <c r="D918" s="9">
        <v>0.03</v>
      </c>
      <c r="E918" s="13">
        <f>단가대비표!O187</f>
        <v>0</v>
      </c>
      <c r="F918" s="14">
        <f>TRUNC(E918*D918,1)</f>
        <v>0</v>
      </c>
      <c r="G918" s="13">
        <f>단가대비표!P187</f>
        <v>141096</v>
      </c>
      <c r="H918" s="14">
        <f>TRUNC(G918*D918,1)</f>
        <v>4232.8</v>
      </c>
      <c r="I918" s="13">
        <f>단가대비표!V187</f>
        <v>0</v>
      </c>
      <c r="J918" s="14">
        <f>TRUNC(I918*D918,1)</f>
        <v>0</v>
      </c>
      <c r="K918" s="13">
        <f t="shared" si="121"/>
        <v>141096</v>
      </c>
      <c r="L918" s="14">
        <f t="shared" si="121"/>
        <v>4232.8</v>
      </c>
      <c r="M918" s="8" t="s">
        <v>52</v>
      </c>
      <c r="N918" s="2" t="s">
        <v>1446</v>
      </c>
      <c r="O918" s="2" t="s">
        <v>916</v>
      </c>
      <c r="P918" s="2" t="s">
        <v>65</v>
      </c>
      <c r="Q918" s="2" t="s">
        <v>65</v>
      </c>
      <c r="R918" s="2" t="s">
        <v>64</v>
      </c>
      <c r="S918" s="3"/>
      <c r="T918" s="3"/>
      <c r="U918" s="3"/>
      <c r="V918" s="3">
        <v>1</v>
      </c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2" t="s">
        <v>52</v>
      </c>
      <c r="AW918" s="2" t="s">
        <v>2165</v>
      </c>
      <c r="AX918" s="2" t="s">
        <v>52</v>
      </c>
      <c r="AY918" s="2" t="s">
        <v>52</v>
      </c>
    </row>
    <row r="919" spans="1:51" ht="30" customHeight="1" x14ac:dyDescent="0.3">
      <c r="A919" s="8" t="s">
        <v>1026</v>
      </c>
      <c r="B919" s="8" t="s">
        <v>979</v>
      </c>
      <c r="C919" s="8" t="s">
        <v>623</v>
      </c>
      <c r="D919" s="9">
        <v>1</v>
      </c>
      <c r="E919" s="13">
        <v>0</v>
      </c>
      <c r="F919" s="14">
        <f>TRUNC(E919*D919,1)</f>
        <v>0</v>
      </c>
      <c r="G919" s="13">
        <v>0</v>
      </c>
      <c r="H919" s="14">
        <f>TRUNC(G919*D919,1)</f>
        <v>0</v>
      </c>
      <c r="I919" s="13">
        <f>TRUNC(SUMIF(V917:V919, RIGHTB(O919, 1), H917:H919)*U919, 2)</f>
        <v>404.44</v>
      </c>
      <c r="J919" s="14">
        <f>TRUNC(I919*D919,1)</f>
        <v>404.4</v>
      </c>
      <c r="K919" s="13">
        <f t="shared" si="121"/>
        <v>404.4</v>
      </c>
      <c r="L919" s="14">
        <f t="shared" si="121"/>
        <v>404.4</v>
      </c>
      <c r="M919" s="8" t="s">
        <v>52</v>
      </c>
      <c r="N919" s="2" t="s">
        <v>1446</v>
      </c>
      <c r="O919" s="2" t="s">
        <v>806</v>
      </c>
      <c r="P919" s="2" t="s">
        <v>65</v>
      </c>
      <c r="Q919" s="2" t="s">
        <v>65</v>
      </c>
      <c r="R919" s="2" t="s">
        <v>65</v>
      </c>
      <c r="S919" s="3">
        <v>1</v>
      </c>
      <c r="T919" s="3">
        <v>2</v>
      </c>
      <c r="U919" s="3">
        <v>0.02</v>
      </c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2" t="s">
        <v>52</v>
      </c>
      <c r="AW919" s="2" t="s">
        <v>2166</v>
      </c>
      <c r="AX919" s="2" t="s">
        <v>52</v>
      </c>
      <c r="AY919" s="2" t="s">
        <v>52</v>
      </c>
    </row>
    <row r="920" spans="1:51" ht="30" customHeight="1" x14ac:dyDescent="0.3">
      <c r="A920" s="8" t="s">
        <v>904</v>
      </c>
      <c r="B920" s="8" t="s">
        <v>52</v>
      </c>
      <c r="C920" s="8" t="s">
        <v>52</v>
      </c>
      <c r="D920" s="9"/>
      <c r="E920" s="13"/>
      <c r="F920" s="14">
        <f>TRUNC(SUMIF(N917:N919, N916, F917:F919),0)</f>
        <v>0</v>
      </c>
      <c r="G920" s="13"/>
      <c r="H920" s="14">
        <f>TRUNC(SUMIF(N917:N919, N916, H917:H919),0)</f>
        <v>20222</v>
      </c>
      <c r="I920" s="13"/>
      <c r="J920" s="14">
        <f>TRUNC(SUMIF(N917:N919, N916, J917:J919),0)</f>
        <v>404</v>
      </c>
      <c r="K920" s="13"/>
      <c r="L920" s="14">
        <f>F920+H920+J920</f>
        <v>20626</v>
      </c>
      <c r="M920" s="8" t="s">
        <v>52</v>
      </c>
      <c r="N920" s="2" t="s">
        <v>99</v>
      </c>
      <c r="O920" s="2" t="s">
        <v>99</v>
      </c>
      <c r="P920" s="2" t="s">
        <v>52</v>
      </c>
      <c r="Q920" s="2" t="s">
        <v>52</v>
      </c>
      <c r="R920" s="2" t="s">
        <v>52</v>
      </c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2" t="s">
        <v>52</v>
      </c>
      <c r="AW920" s="2" t="s">
        <v>52</v>
      </c>
      <c r="AX920" s="2" t="s">
        <v>52</v>
      </c>
      <c r="AY920" s="2" t="s">
        <v>52</v>
      </c>
    </row>
    <row r="921" spans="1:51" ht="30" customHeight="1" x14ac:dyDescent="0.3">
      <c r="A921" s="9"/>
      <c r="B921" s="9"/>
      <c r="C921" s="9"/>
      <c r="D921" s="9"/>
      <c r="E921" s="13"/>
      <c r="F921" s="14"/>
      <c r="G921" s="13"/>
      <c r="H921" s="14"/>
      <c r="I921" s="13"/>
      <c r="J921" s="14"/>
      <c r="K921" s="13"/>
      <c r="L921" s="14"/>
      <c r="M921" s="9"/>
    </row>
    <row r="922" spans="1:51" ht="30" customHeight="1" x14ac:dyDescent="0.3">
      <c r="A922" s="36" t="s">
        <v>2167</v>
      </c>
      <c r="B922" s="36"/>
      <c r="C922" s="36"/>
      <c r="D922" s="36"/>
      <c r="E922" s="37"/>
      <c r="F922" s="38"/>
      <c r="G922" s="37"/>
      <c r="H922" s="38"/>
      <c r="I922" s="37"/>
      <c r="J922" s="38"/>
      <c r="K922" s="37"/>
      <c r="L922" s="38"/>
      <c r="M922" s="36"/>
      <c r="N922" s="1" t="s">
        <v>1457</v>
      </c>
    </row>
    <row r="923" spans="1:51" ht="30" customHeight="1" x14ac:dyDescent="0.3">
      <c r="A923" s="8" t="s">
        <v>1449</v>
      </c>
      <c r="B923" s="8" t="s">
        <v>911</v>
      </c>
      <c r="C923" s="8" t="s">
        <v>912</v>
      </c>
      <c r="D923" s="9">
        <v>1.4E-2</v>
      </c>
      <c r="E923" s="13">
        <f>단가대비표!O204</f>
        <v>0</v>
      </c>
      <c r="F923" s="14">
        <f>TRUNC(E923*D923,1)</f>
        <v>0</v>
      </c>
      <c r="G923" s="13">
        <f>단가대비표!P204</f>
        <v>228423</v>
      </c>
      <c r="H923" s="14">
        <f>TRUNC(G923*D923,1)</f>
        <v>3197.9</v>
      </c>
      <c r="I923" s="13">
        <f>단가대비표!V204</f>
        <v>0</v>
      </c>
      <c r="J923" s="14">
        <f>TRUNC(I923*D923,1)</f>
        <v>0</v>
      </c>
      <c r="K923" s="13">
        <f t="shared" ref="K923:L927" si="122">TRUNC(E923+G923+I923,1)</f>
        <v>228423</v>
      </c>
      <c r="L923" s="14">
        <f t="shared" si="122"/>
        <v>3197.9</v>
      </c>
      <c r="M923" s="8" t="s">
        <v>52</v>
      </c>
      <c r="N923" s="2" t="s">
        <v>1457</v>
      </c>
      <c r="O923" s="2" t="s">
        <v>1450</v>
      </c>
      <c r="P923" s="2" t="s">
        <v>65</v>
      </c>
      <c r="Q923" s="2" t="s">
        <v>65</v>
      </c>
      <c r="R923" s="2" t="s">
        <v>64</v>
      </c>
      <c r="S923" s="3"/>
      <c r="T923" s="3"/>
      <c r="U923" s="3"/>
      <c r="V923" s="3">
        <v>1</v>
      </c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2" t="s">
        <v>52</v>
      </c>
      <c r="AW923" s="2" t="s">
        <v>2168</v>
      </c>
      <c r="AX923" s="2" t="s">
        <v>52</v>
      </c>
      <c r="AY923" s="2" t="s">
        <v>52</v>
      </c>
    </row>
    <row r="924" spans="1:51" ht="30" customHeight="1" x14ac:dyDescent="0.3">
      <c r="A924" s="8" t="s">
        <v>915</v>
      </c>
      <c r="B924" s="8" t="s">
        <v>911</v>
      </c>
      <c r="C924" s="8" t="s">
        <v>912</v>
      </c>
      <c r="D924" s="9">
        <v>4.0000000000000001E-3</v>
      </c>
      <c r="E924" s="13">
        <f>단가대비표!O187</f>
        <v>0</v>
      </c>
      <c r="F924" s="14">
        <f>TRUNC(E924*D924,1)</f>
        <v>0</v>
      </c>
      <c r="G924" s="13">
        <f>단가대비표!P187</f>
        <v>141096</v>
      </c>
      <c r="H924" s="14">
        <f>TRUNC(G924*D924,1)</f>
        <v>564.29999999999995</v>
      </c>
      <c r="I924" s="13">
        <f>단가대비표!V187</f>
        <v>0</v>
      </c>
      <c r="J924" s="14">
        <f>TRUNC(I924*D924,1)</f>
        <v>0</v>
      </c>
      <c r="K924" s="13">
        <f t="shared" si="122"/>
        <v>141096</v>
      </c>
      <c r="L924" s="14">
        <f t="shared" si="122"/>
        <v>564.29999999999995</v>
      </c>
      <c r="M924" s="8" t="s">
        <v>52</v>
      </c>
      <c r="N924" s="2" t="s">
        <v>1457</v>
      </c>
      <c r="O924" s="2" t="s">
        <v>916</v>
      </c>
      <c r="P924" s="2" t="s">
        <v>65</v>
      </c>
      <c r="Q924" s="2" t="s">
        <v>65</v>
      </c>
      <c r="R924" s="2" t="s">
        <v>64</v>
      </c>
      <c r="S924" s="3"/>
      <c r="T924" s="3"/>
      <c r="U924" s="3"/>
      <c r="V924" s="3">
        <v>1</v>
      </c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2" t="s">
        <v>52</v>
      </c>
      <c r="AW924" s="2" t="s">
        <v>2169</v>
      </c>
      <c r="AX924" s="2" t="s">
        <v>52</v>
      </c>
      <c r="AY924" s="2" t="s">
        <v>52</v>
      </c>
    </row>
    <row r="925" spans="1:51" ht="30" customHeight="1" x14ac:dyDescent="0.3">
      <c r="A925" s="8" t="s">
        <v>1026</v>
      </c>
      <c r="B925" s="8" t="s">
        <v>979</v>
      </c>
      <c r="C925" s="8" t="s">
        <v>623</v>
      </c>
      <c r="D925" s="9">
        <v>1</v>
      </c>
      <c r="E925" s="13">
        <v>0</v>
      </c>
      <c r="F925" s="14">
        <f>TRUNC(E925*D925,1)</f>
        <v>0</v>
      </c>
      <c r="G925" s="13">
        <v>0</v>
      </c>
      <c r="H925" s="14">
        <f>TRUNC(G925*D925,1)</f>
        <v>0</v>
      </c>
      <c r="I925" s="13">
        <f>TRUNC(SUMIF(V923:V927, RIGHTB(O925, 1), H923:H927)*U925, 2)</f>
        <v>75.239999999999995</v>
      </c>
      <c r="J925" s="14">
        <f>TRUNC(I925*D925,1)</f>
        <v>75.2</v>
      </c>
      <c r="K925" s="13">
        <f t="shared" si="122"/>
        <v>75.2</v>
      </c>
      <c r="L925" s="14">
        <f t="shared" si="122"/>
        <v>75.2</v>
      </c>
      <c r="M925" s="8" t="s">
        <v>52</v>
      </c>
      <c r="N925" s="2" t="s">
        <v>1457</v>
      </c>
      <c r="O925" s="2" t="s">
        <v>806</v>
      </c>
      <c r="P925" s="2" t="s">
        <v>65</v>
      </c>
      <c r="Q925" s="2" t="s">
        <v>65</v>
      </c>
      <c r="R925" s="2" t="s">
        <v>65</v>
      </c>
      <c r="S925" s="3">
        <v>1</v>
      </c>
      <c r="T925" s="3">
        <v>2</v>
      </c>
      <c r="U925" s="3">
        <v>0.02</v>
      </c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2" t="s">
        <v>52</v>
      </c>
      <c r="AW925" s="2" t="s">
        <v>2170</v>
      </c>
      <c r="AX925" s="2" t="s">
        <v>52</v>
      </c>
      <c r="AY925" s="2" t="s">
        <v>52</v>
      </c>
    </row>
    <row r="926" spans="1:51" ht="30" customHeight="1" x14ac:dyDescent="0.3">
      <c r="A926" s="8" t="s">
        <v>986</v>
      </c>
      <c r="B926" s="8" t="s">
        <v>987</v>
      </c>
      <c r="C926" s="8" t="s">
        <v>172</v>
      </c>
      <c r="D926" s="9">
        <v>2.73</v>
      </c>
      <c r="E926" s="13">
        <f>단가대비표!O117</f>
        <v>92.04</v>
      </c>
      <c r="F926" s="14">
        <f>TRUNC(E926*D926,1)</f>
        <v>251.2</v>
      </c>
      <c r="G926" s="13">
        <f>단가대비표!P117</f>
        <v>0</v>
      </c>
      <c r="H926" s="14">
        <f>TRUNC(G926*D926,1)</f>
        <v>0</v>
      </c>
      <c r="I926" s="13">
        <f>단가대비표!V117</f>
        <v>0</v>
      </c>
      <c r="J926" s="14">
        <f>TRUNC(I926*D926,1)</f>
        <v>0</v>
      </c>
      <c r="K926" s="13">
        <f t="shared" si="122"/>
        <v>92</v>
      </c>
      <c r="L926" s="14">
        <f t="shared" si="122"/>
        <v>251.2</v>
      </c>
      <c r="M926" s="8" t="s">
        <v>52</v>
      </c>
      <c r="N926" s="2" t="s">
        <v>1457</v>
      </c>
      <c r="O926" s="2" t="s">
        <v>988</v>
      </c>
      <c r="P926" s="2" t="s">
        <v>65</v>
      </c>
      <c r="Q926" s="2" t="s">
        <v>65</v>
      </c>
      <c r="R926" s="2" t="s">
        <v>64</v>
      </c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2" t="s">
        <v>52</v>
      </c>
      <c r="AW926" s="2" t="s">
        <v>2171</v>
      </c>
      <c r="AX926" s="2" t="s">
        <v>52</v>
      </c>
      <c r="AY926" s="2" t="s">
        <v>52</v>
      </c>
    </row>
    <row r="927" spans="1:51" ht="30" customHeight="1" x14ac:dyDescent="0.3">
      <c r="A927" s="8" t="s">
        <v>1332</v>
      </c>
      <c r="B927" s="8" t="s">
        <v>950</v>
      </c>
      <c r="C927" s="8" t="s">
        <v>104</v>
      </c>
      <c r="D927" s="9">
        <v>6.0000000000000001E-3</v>
      </c>
      <c r="E927" s="13">
        <f>단가대비표!O31</f>
        <v>40000</v>
      </c>
      <c r="F927" s="14">
        <f>TRUNC(E927*D927,1)</f>
        <v>240</v>
      </c>
      <c r="G927" s="13">
        <f>단가대비표!P31</f>
        <v>0</v>
      </c>
      <c r="H927" s="14">
        <f>TRUNC(G927*D927,1)</f>
        <v>0</v>
      </c>
      <c r="I927" s="13">
        <f>단가대비표!V31</f>
        <v>0</v>
      </c>
      <c r="J927" s="14">
        <f>TRUNC(I927*D927,1)</f>
        <v>0</v>
      </c>
      <c r="K927" s="13">
        <f t="shared" si="122"/>
        <v>40000</v>
      </c>
      <c r="L927" s="14">
        <f t="shared" si="122"/>
        <v>240</v>
      </c>
      <c r="M927" s="8" t="s">
        <v>52</v>
      </c>
      <c r="N927" s="2" t="s">
        <v>1457</v>
      </c>
      <c r="O927" s="2" t="s">
        <v>1333</v>
      </c>
      <c r="P927" s="2" t="s">
        <v>65</v>
      </c>
      <c r="Q927" s="2" t="s">
        <v>65</v>
      </c>
      <c r="R927" s="2" t="s">
        <v>64</v>
      </c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2" t="s">
        <v>52</v>
      </c>
      <c r="AW927" s="2" t="s">
        <v>2172</v>
      </c>
      <c r="AX927" s="2" t="s">
        <v>52</v>
      </c>
      <c r="AY927" s="2" t="s">
        <v>52</v>
      </c>
    </row>
    <row r="928" spans="1:51" ht="30" customHeight="1" x14ac:dyDescent="0.3">
      <c r="A928" s="8" t="s">
        <v>904</v>
      </c>
      <c r="B928" s="8" t="s">
        <v>52</v>
      </c>
      <c r="C928" s="8" t="s">
        <v>52</v>
      </c>
      <c r="D928" s="9"/>
      <c r="E928" s="13"/>
      <c r="F928" s="14">
        <f>TRUNC(SUMIF(N923:N927, N922, F923:F927),0)</f>
        <v>491</v>
      </c>
      <c r="G928" s="13"/>
      <c r="H928" s="14">
        <f>TRUNC(SUMIF(N923:N927, N922, H923:H927),0)</f>
        <v>3762</v>
      </c>
      <c r="I928" s="13"/>
      <c r="J928" s="14">
        <f>TRUNC(SUMIF(N923:N927, N922, J923:J927),0)</f>
        <v>75</v>
      </c>
      <c r="K928" s="13"/>
      <c r="L928" s="14">
        <f>F928+H928+J928</f>
        <v>4328</v>
      </c>
      <c r="M928" s="8" t="s">
        <v>52</v>
      </c>
      <c r="N928" s="2" t="s">
        <v>99</v>
      </c>
      <c r="O928" s="2" t="s">
        <v>99</v>
      </c>
      <c r="P928" s="2" t="s">
        <v>52</v>
      </c>
      <c r="Q928" s="2" t="s">
        <v>52</v>
      </c>
      <c r="R928" s="2" t="s">
        <v>52</v>
      </c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2" t="s">
        <v>52</v>
      </c>
      <c r="AW928" s="2" t="s">
        <v>52</v>
      </c>
      <c r="AX928" s="2" t="s">
        <v>52</v>
      </c>
      <c r="AY928" s="2" t="s">
        <v>52</v>
      </c>
    </row>
    <row r="929" spans="1:51" ht="30" customHeight="1" x14ac:dyDescent="0.3">
      <c r="A929" s="9"/>
      <c r="B929" s="9"/>
      <c r="C929" s="9"/>
      <c r="D929" s="9"/>
      <c r="E929" s="13"/>
      <c r="F929" s="14"/>
      <c r="G929" s="13"/>
      <c r="H929" s="14"/>
      <c r="I929" s="13"/>
      <c r="J929" s="14"/>
      <c r="K929" s="13"/>
      <c r="L929" s="14"/>
      <c r="M929" s="9"/>
    </row>
    <row r="930" spans="1:51" ht="30" customHeight="1" x14ac:dyDescent="0.3">
      <c r="A930" s="36" t="s">
        <v>2173</v>
      </c>
      <c r="B930" s="36"/>
      <c r="C930" s="36"/>
      <c r="D930" s="36"/>
      <c r="E930" s="37"/>
      <c r="F930" s="38"/>
      <c r="G930" s="37"/>
      <c r="H930" s="38"/>
      <c r="I930" s="37"/>
      <c r="J930" s="38"/>
      <c r="K930" s="37"/>
      <c r="L930" s="38"/>
      <c r="M930" s="36"/>
      <c r="N930" s="1" t="s">
        <v>1468</v>
      </c>
    </row>
    <row r="931" spans="1:51" ht="30" customHeight="1" x14ac:dyDescent="0.3">
      <c r="A931" s="8" t="s">
        <v>2174</v>
      </c>
      <c r="B931" s="8" t="s">
        <v>1326</v>
      </c>
      <c r="C931" s="8" t="s">
        <v>927</v>
      </c>
      <c r="D931" s="9">
        <v>1</v>
      </c>
      <c r="E931" s="13">
        <f>일위대가목록!E160</f>
        <v>0</v>
      </c>
      <c r="F931" s="14">
        <f>TRUNC(E931*D931,1)</f>
        <v>0</v>
      </c>
      <c r="G931" s="13">
        <f>일위대가목록!F160</f>
        <v>27643</v>
      </c>
      <c r="H931" s="14">
        <f>TRUNC(G931*D931,1)</f>
        <v>27643</v>
      </c>
      <c r="I931" s="13">
        <f>일위대가목록!G160</f>
        <v>552</v>
      </c>
      <c r="J931" s="14">
        <f>TRUNC(I931*D931,1)</f>
        <v>552</v>
      </c>
      <c r="K931" s="13">
        <f>TRUNC(E931+G931+I931,1)</f>
        <v>28195</v>
      </c>
      <c r="L931" s="14">
        <f>TRUNC(F931+H931+J931,1)</f>
        <v>28195</v>
      </c>
      <c r="M931" s="8" t="s">
        <v>2175</v>
      </c>
      <c r="N931" s="2" t="s">
        <v>1468</v>
      </c>
      <c r="O931" s="2" t="s">
        <v>2176</v>
      </c>
      <c r="P931" s="2" t="s">
        <v>64</v>
      </c>
      <c r="Q931" s="2" t="s">
        <v>65</v>
      </c>
      <c r="R931" s="2" t="s">
        <v>65</v>
      </c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2" t="s">
        <v>52</v>
      </c>
      <c r="AW931" s="2" t="s">
        <v>2177</v>
      </c>
      <c r="AX931" s="2" t="s">
        <v>52</v>
      </c>
      <c r="AY931" s="2" t="s">
        <v>52</v>
      </c>
    </row>
    <row r="932" spans="1:51" ht="30" customHeight="1" x14ac:dyDescent="0.3">
      <c r="A932" s="8" t="s">
        <v>2178</v>
      </c>
      <c r="B932" s="8" t="s">
        <v>2179</v>
      </c>
      <c r="C932" s="8" t="s">
        <v>1394</v>
      </c>
      <c r="D932" s="9">
        <v>1</v>
      </c>
      <c r="E932" s="13">
        <f>단가대비표!O165</f>
        <v>71900</v>
      </c>
      <c r="F932" s="14">
        <f>TRUNC(E932*D932,1)</f>
        <v>71900</v>
      </c>
      <c r="G932" s="13">
        <f>단가대비표!P165</f>
        <v>0</v>
      </c>
      <c r="H932" s="14">
        <f>TRUNC(G932*D932,1)</f>
        <v>0</v>
      </c>
      <c r="I932" s="13">
        <f>단가대비표!V165</f>
        <v>0</v>
      </c>
      <c r="J932" s="14">
        <f>TRUNC(I932*D932,1)</f>
        <v>0</v>
      </c>
      <c r="K932" s="13">
        <f>TRUNC(E932+G932+I932,1)</f>
        <v>71900</v>
      </c>
      <c r="L932" s="14">
        <f>TRUNC(F932+H932+J932,1)</f>
        <v>71900</v>
      </c>
      <c r="M932" s="8" t="s">
        <v>52</v>
      </c>
      <c r="N932" s="2" t="s">
        <v>1468</v>
      </c>
      <c r="O932" s="2" t="s">
        <v>2180</v>
      </c>
      <c r="P932" s="2" t="s">
        <v>65</v>
      </c>
      <c r="Q932" s="2" t="s">
        <v>65</v>
      </c>
      <c r="R932" s="2" t="s">
        <v>64</v>
      </c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2" t="s">
        <v>52</v>
      </c>
      <c r="AW932" s="2" t="s">
        <v>2181</v>
      </c>
      <c r="AX932" s="2" t="s">
        <v>52</v>
      </c>
      <c r="AY932" s="2" t="s">
        <v>52</v>
      </c>
    </row>
    <row r="933" spans="1:51" ht="30" customHeight="1" x14ac:dyDescent="0.3">
      <c r="A933" s="8" t="s">
        <v>904</v>
      </c>
      <c r="B933" s="8" t="s">
        <v>52</v>
      </c>
      <c r="C933" s="8" t="s">
        <v>52</v>
      </c>
      <c r="D933" s="9"/>
      <c r="E933" s="13"/>
      <c r="F933" s="14">
        <f>TRUNC(SUMIF(N931:N932, N930, F931:F932),0)</f>
        <v>71900</v>
      </c>
      <c r="G933" s="13"/>
      <c r="H933" s="14">
        <f>TRUNC(SUMIF(N931:N932, N930, H931:H932),0)</f>
        <v>27643</v>
      </c>
      <c r="I933" s="13"/>
      <c r="J933" s="14">
        <f>TRUNC(SUMIF(N931:N932, N930, J931:J932),0)</f>
        <v>552</v>
      </c>
      <c r="K933" s="13"/>
      <c r="L933" s="14">
        <f>F933+H933+J933</f>
        <v>100095</v>
      </c>
      <c r="M933" s="8" t="s">
        <v>52</v>
      </c>
      <c r="N933" s="2" t="s">
        <v>99</v>
      </c>
      <c r="O933" s="2" t="s">
        <v>99</v>
      </c>
      <c r="P933" s="2" t="s">
        <v>52</v>
      </c>
      <c r="Q933" s="2" t="s">
        <v>52</v>
      </c>
      <c r="R933" s="2" t="s">
        <v>52</v>
      </c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2" t="s">
        <v>52</v>
      </c>
      <c r="AW933" s="2" t="s">
        <v>52</v>
      </c>
      <c r="AX933" s="2" t="s">
        <v>52</v>
      </c>
      <c r="AY933" s="2" t="s">
        <v>52</v>
      </c>
    </row>
    <row r="934" spans="1:51" ht="30" customHeight="1" x14ac:dyDescent="0.3">
      <c r="A934" s="9"/>
      <c r="B934" s="9"/>
      <c r="C934" s="9"/>
      <c r="D934" s="9"/>
      <c r="E934" s="13"/>
      <c r="F934" s="14"/>
      <c r="G934" s="13"/>
      <c r="H934" s="14"/>
      <c r="I934" s="13"/>
      <c r="J934" s="14"/>
      <c r="K934" s="13"/>
      <c r="L934" s="14"/>
      <c r="M934" s="9"/>
    </row>
    <row r="935" spans="1:51" ht="30" customHeight="1" x14ac:dyDescent="0.3">
      <c r="A935" s="36" t="s">
        <v>2182</v>
      </c>
      <c r="B935" s="36"/>
      <c r="C935" s="36"/>
      <c r="D935" s="36"/>
      <c r="E935" s="37"/>
      <c r="F935" s="38"/>
      <c r="G935" s="37"/>
      <c r="H935" s="38"/>
      <c r="I935" s="37"/>
      <c r="J935" s="38"/>
      <c r="K935" s="37"/>
      <c r="L935" s="38"/>
      <c r="M935" s="36"/>
      <c r="N935" s="1" t="s">
        <v>2176</v>
      </c>
    </row>
    <row r="936" spans="1:51" ht="30" customHeight="1" x14ac:dyDescent="0.3">
      <c r="A936" s="8" t="s">
        <v>2183</v>
      </c>
      <c r="B936" s="8" t="s">
        <v>911</v>
      </c>
      <c r="C936" s="8" t="s">
        <v>912</v>
      </c>
      <c r="D936" s="9">
        <v>9.6000000000000002E-2</v>
      </c>
      <c r="E936" s="13">
        <f>단가대비표!O201</f>
        <v>0</v>
      </c>
      <c r="F936" s="14">
        <f>TRUNC(E936*D936,1)</f>
        <v>0</v>
      </c>
      <c r="G936" s="13">
        <f>단가대비표!P201</f>
        <v>217409</v>
      </c>
      <c r="H936" s="14">
        <f>TRUNC(G936*D936,1)</f>
        <v>20871.2</v>
      </c>
      <c r="I936" s="13">
        <f>단가대비표!V201</f>
        <v>0</v>
      </c>
      <c r="J936" s="14">
        <f>TRUNC(I936*D936,1)</f>
        <v>0</v>
      </c>
      <c r="K936" s="13">
        <f t="shared" ref="K936:L938" si="123">TRUNC(E936+G936+I936,1)</f>
        <v>217409</v>
      </c>
      <c r="L936" s="14">
        <f t="shared" si="123"/>
        <v>20871.2</v>
      </c>
      <c r="M936" s="8" t="s">
        <v>52</v>
      </c>
      <c r="N936" s="2" t="s">
        <v>2176</v>
      </c>
      <c r="O936" s="2" t="s">
        <v>2184</v>
      </c>
      <c r="P936" s="2" t="s">
        <v>65</v>
      </c>
      <c r="Q936" s="2" t="s">
        <v>65</v>
      </c>
      <c r="R936" s="2" t="s">
        <v>64</v>
      </c>
      <c r="S936" s="3"/>
      <c r="T936" s="3"/>
      <c r="U936" s="3"/>
      <c r="V936" s="3">
        <v>1</v>
      </c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2" t="s">
        <v>52</v>
      </c>
      <c r="AW936" s="2" t="s">
        <v>2185</v>
      </c>
      <c r="AX936" s="2" t="s">
        <v>52</v>
      </c>
      <c r="AY936" s="2" t="s">
        <v>52</v>
      </c>
    </row>
    <row r="937" spans="1:51" ht="30" customHeight="1" x14ac:dyDescent="0.3">
      <c r="A937" s="8" t="s">
        <v>915</v>
      </c>
      <c r="B937" s="8" t="s">
        <v>911</v>
      </c>
      <c r="C937" s="8" t="s">
        <v>912</v>
      </c>
      <c r="D937" s="9">
        <v>4.8000000000000001E-2</v>
      </c>
      <c r="E937" s="13">
        <f>단가대비표!O187</f>
        <v>0</v>
      </c>
      <c r="F937" s="14">
        <f>TRUNC(E937*D937,1)</f>
        <v>0</v>
      </c>
      <c r="G937" s="13">
        <f>단가대비표!P187</f>
        <v>141096</v>
      </c>
      <c r="H937" s="14">
        <f>TRUNC(G937*D937,1)</f>
        <v>6772.6</v>
      </c>
      <c r="I937" s="13">
        <f>단가대비표!V187</f>
        <v>0</v>
      </c>
      <c r="J937" s="14">
        <f>TRUNC(I937*D937,1)</f>
        <v>0</v>
      </c>
      <c r="K937" s="13">
        <f t="shared" si="123"/>
        <v>141096</v>
      </c>
      <c r="L937" s="14">
        <f t="shared" si="123"/>
        <v>6772.6</v>
      </c>
      <c r="M937" s="8" t="s">
        <v>52</v>
      </c>
      <c r="N937" s="2" t="s">
        <v>2176</v>
      </c>
      <c r="O937" s="2" t="s">
        <v>916</v>
      </c>
      <c r="P937" s="2" t="s">
        <v>65</v>
      </c>
      <c r="Q937" s="2" t="s">
        <v>65</v>
      </c>
      <c r="R937" s="2" t="s">
        <v>64</v>
      </c>
      <c r="S937" s="3"/>
      <c r="T937" s="3"/>
      <c r="U937" s="3"/>
      <c r="V937" s="3">
        <v>1</v>
      </c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2" t="s">
        <v>52</v>
      </c>
      <c r="AW937" s="2" t="s">
        <v>2186</v>
      </c>
      <c r="AX937" s="2" t="s">
        <v>52</v>
      </c>
      <c r="AY937" s="2" t="s">
        <v>52</v>
      </c>
    </row>
    <row r="938" spans="1:51" ht="30" customHeight="1" x14ac:dyDescent="0.3">
      <c r="A938" s="8" t="s">
        <v>1026</v>
      </c>
      <c r="B938" s="8" t="s">
        <v>979</v>
      </c>
      <c r="C938" s="8" t="s">
        <v>623</v>
      </c>
      <c r="D938" s="9">
        <v>1</v>
      </c>
      <c r="E938" s="13">
        <v>0</v>
      </c>
      <c r="F938" s="14">
        <f>TRUNC(E938*D938,1)</f>
        <v>0</v>
      </c>
      <c r="G938" s="13">
        <v>0</v>
      </c>
      <c r="H938" s="14">
        <f>TRUNC(G938*D938,1)</f>
        <v>0</v>
      </c>
      <c r="I938" s="13">
        <f>TRUNC(SUMIF(V936:V938, RIGHTB(O938, 1), H936:H938)*U938, 2)</f>
        <v>552.87</v>
      </c>
      <c r="J938" s="14">
        <f>TRUNC(I938*D938,1)</f>
        <v>552.79999999999995</v>
      </c>
      <c r="K938" s="13">
        <f t="shared" si="123"/>
        <v>552.79999999999995</v>
      </c>
      <c r="L938" s="14">
        <f t="shared" si="123"/>
        <v>552.79999999999995</v>
      </c>
      <c r="M938" s="8" t="s">
        <v>52</v>
      </c>
      <c r="N938" s="2" t="s">
        <v>2176</v>
      </c>
      <c r="O938" s="2" t="s">
        <v>806</v>
      </c>
      <c r="P938" s="2" t="s">
        <v>65</v>
      </c>
      <c r="Q938" s="2" t="s">
        <v>65</v>
      </c>
      <c r="R938" s="2" t="s">
        <v>65</v>
      </c>
      <c r="S938" s="3">
        <v>1</v>
      </c>
      <c r="T938" s="3">
        <v>2</v>
      </c>
      <c r="U938" s="3">
        <v>0.02</v>
      </c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2" t="s">
        <v>52</v>
      </c>
      <c r="AW938" s="2" t="s">
        <v>2187</v>
      </c>
      <c r="AX938" s="2" t="s">
        <v>52</v>
      </c>
      <c r="AY938" s="2" t="s">
        <v>52</v>
      </c>
    </row>
    <row r="939" spans="1:51" ht="30" customHeight="1" x14ac:dyDescent="0.3">
      <c r="A939" s="8" t="s">
        <v>904</v>
      </c>
      <c r="B939" s="8" t="s">
        <v>52</v>
      </c>
      <c r="C939" s="8" t="s">
        <v>52</v>
      </c>
      <c r="D939" s="9"/>
      <c r="E939" s="13"/>
      <c r="F939" s="14">
        <f>TRUNC(SUMIF(N936:N938, N935, F936:F938),0)</f>
        <v>0</v>
      </c>
      <c r="G939" s="13"/>
      <c r="H939" s="14">
        <f>TRUNC(SUMIF(N936:N938, N935, H936:H938),0)</f>
        <v>27643</v>
      </c>
      <c r="I939" s="13"/>
      <c r="J939" s="14">
        <f>TRUNC(SUMIF(N936:N938, N935, J936:J938),0)</f>
        <v>552</v>
      </c>
      <c r="K939" s="13"/>
      <c r="L939" s="14">
        <f>F939+H939+J939</f>
        <v>28195</v>
      </c>
      <c r="M939" s="8" t="s">
        <v>52</v>
      </c>
      <c r="N939" s="2" t="s">
        <v>99</v>
      </c>
      <c r="O939" s="2" t="s">
        <v>99</v>
      </c>
      <c r="P939" s="2" t="s">
        <v>52</v>
      </c>
      <c r="Q939" s="2" t="s">
        <v>52</v>
      </c>
      <c r="R939" s="2" t="s">
        <v>52</v>
      </c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2" t="s">
        <v>52</v>
      </c>
      <c r="AW939" s="2" t="s">
        <v>52</v>
      </c>
      <c r="AX939" s="2" t="s">
        <v>52</v>
      </c>
      <c r="AY939" s="2" t="s">
        <v>52</v>
      </c>
    </row>
    <row r="940" spans="1:51" ht="30" customHeight="1" x14ac:dyDescent="0.3">
      <c r="A940" s="9"/>
      <c r="B940" s="9"/>
      <c r="C940" s="9"/>
      <c r="D940" s="9"/>
      <c r="E940" s="13"/>
      <c r="F940" s="14"/>
      <c r="G940" s="13"/>
      <c r="H940" s="14"/>
      <c r="I940" s="13"/>
      <c r="J940" s="14"/>
      <c r="K940" s="13"/>
      <c r="L940" s="14"/>
      <c r="M940" s="9"/>
    </row>
    <row r="941" spans="1:51" ht="30" customHeight="1" x14ac:dyDescent="0.3">
      <c r="A941" s="36" t="s">
        <v>2188</v>
      </c>
      <c r="B941" s="36"/>
      <c r="C941" s="36"/>
      <c r="D941" s="36"/>
      <c r="E941" s="37"/>
      <c r="F941" s="38"/>
      <c r="G941" s="37"/>
      <c r="H941" s="38"/>
      <c r="I941" s="37"/>
      <c r="J941" s="38"/>
      <c r="K941" s="37"/>
      <c r="L941" s="38"/>
      <c r="M941" s="36"/>
      <c r="N941" s="1" t="s">
        <v>1482</v>
      </c>
    </row>
    <row r="942" spans="1:51" ht="30" customHeight="1" x14ac:dyDescent="0.3">
      <c r="A942" s="8" t="s">
        <v>2189</v>
      </c>
      <c r="B942" s="8" t="s">
        <v>911</v>
      </c>
      <c r="C942" s="8" t="s">
        <v>912</v>
      </c>
      <c r="D942" s="9">
        <v>0.124</v>
      </c>
      <c r="E942" s="13">
        <f>단가대비표!O202</f>
        <v>0</v>
      </c>
      <c r="F942" s="14">
        <f>TRUNC(E942*D942,1)</f>
        <v>0</v>
      </c>
      <c r="G942" s="13">
        <f>단가대비표!P202</f>
        <v>205044</v>
      </c>
      <c r="H942" s="14">
        <f>TRUNC(G942*D942,1)</f>
        <v>25425.4</v>
      </c>
      <c r="I942" s="13">
        <f>단가대비표!V202</f>
        <v>0</v>
      </c>
      <c r="J942" s="14">
        <f>TRUNC(I942*D942,1)</f>
        <v>0</v>
      </c>
      <c r="K942" s="13">
        <f>TRUNC(E942+G942+I942,1)</f>
        <v>205044</v>
      </c>
      <c r="L942" s="14">
        <f>TRUNC(F942+H942+J942,1)</f>
        <v>25425.4</v>
      </c>
      <c r="M942" s="8" t="s">
        <v>52</v>
      </c>
      <c r="N942" s="2" t="s">
        <v>1482</v>
      </c>
      <c r="O942" s="2" t="s">
        <v>2190</v>
      </c>
      <c r="P942" s="2" t="s">
        <v>65</v>
      </c>
      <c r="Q942" s="2" t="s">
        <v>65</v>
      </c>
      <c r="R942" s="2" t="s">
        <v>64</v>
      </c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2" t="s">
        <v>52</v>
      </c>
      <c r="AW942" s="2" t="s">
        <v>2191</v>
      </c>
      <c r="AX942" s="2" t="s">
        <v>52</v>
      </c>
      <c r="AY942" s="2" t="s">
        <v>52</v>
      </c>
    </row>
    <row r="943" spans="1:51" ht="30" customHeight="1" x14ac:dyDescent="0.3">
      <c r="A943" s="8" t="s">
        <v>915</v>
      </c>
      <c r="B943" s="8" t="s">
        <v>911</v>
      </c>
      <c r="C943" s="8" t="s">
        <v>912</v>
      </c>
      <c r="D943" s="9">
        <v>0.02</v>
      </c>
      <c r="E943" s="13">
        <f>단가대비표!O187</f>
        <v>0</v>
      </c>
      <c r="F943" s="14">
        <f>TRUNC(E943*D943,1)</f>
        <v>0</v>
      </c>
      <c r="G943" s="13">
        <f>단가대비표!P187</f>
        <v>141096</v>
      </c>
      <c r="H943" s="14">
        <f>TRUNC(G943*D943,1)</f>
        <v>2821.9</v>
      </c>
      <c r="I943" s="13">
        <f>단가대비표!V187</f>
        <v>0</v>
      </c>
      <c r="J943" s="14">
        <f>TRUNC(I943*D943,1)</f>
        <v>0</v>
      </c>
      <c r="K943" s="13">
        <f>TRUNC(E943+G943+I943,1)</f>
        <v>141096</v>
      </c>
      <c r="L943" s="14">
        <f>TRUNC(F943+H943+J943,1)</f>
        <v>2821.9</v>
      </c>
      <c r="M943" s="8" t="s">
        <v>52</v>
      </c>
      <c r="N943" s="2" t="s">
        <v>1482</v>
      </c>
      <c r="O943" s="2" t="s">
        <v>916</v>
      </c>
      <c r="P943" s="2" t="s">
        <v>65</v>
      </c>
      <c r="Q943" s="2" t="s">
        <v>65</v>
      </c>
      <c r="R943" s="2" t="s">
        <v>64</v>
      </c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2" t="s">
        <v>52</v>
      </c>
      <c r="AW943" s="2" t="s">
        <v>2192</v>
      </c>
      <c r="AX943" s="2" t="s">
        <v>52</v>
      </c>
      <c r="AY943" s="2" t="s">
        <v>52</v>
      </c>
    </row>
    <row r="944" spans="1:51" ht="30" customHeight="1" x14ac:dyDescent="0.3">
      <c r="A944" s="8" t="s">
        <v>904</v>
      </c>
      <c r="B944" s="8" t="s">
        <v>52</v>
      </c>
      <c r="C944" s="8" t="s">
        <v>52</v>
      </c>
      <c r="D944" s="9"/>
      <c r="E944" s="13"/>
      <c r="F944" s="14">
        <f>TRUNC(SUMIF(N942:N943, N941, F942:F943),0)</f>
        <v>0</v>
      </c>
      <c r="G944" s="13"/>
      <c r="H944" s="14">
        <f>TRUNC(SUMIF(N942:N943, N941, H942:H943),0)</f>
        <v>28247</v>
      </c>
      <c r="I944" s="13"/>
      <c r="J944" s="14">
        <f>TRUNC(SUMIF(N942:N943, N941, J942:J943),0)</f>
        <v>0</v>
      </c>
      <c r="K944" s="13"/>
      <c r="L944" s="14">
        <f>F944+H944+J944</f>
        <v>28247</v>
      </c>
      <c r="M944" s="8" t="s">
        <v>52</v>
      </c>
      <c r="N944" s="2" t="s">
        <v>99</v>
      </c>
      <c r="O944" s="2" t="s">
        <v>99</v>
      </c>
      <c r="P944" s="2" t="s">
        <v>52</v>
      </c>
      <c r="Q944" s="2" t="s">
        <v>52</v>
      </c>
      <c r="R944" s="2" t="s">
        <v>52</v>
      </c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2" t="s">
        <v>52</v>
      </c>
      <c r="AW944" s="2" t="s">
        <v>52</v>
      </c>
      <c r="AX944" s="2" t="s">
        <v>52</v>
      </c>
      <c r="AY944" s="2" t="s">
        <v>52</v>
      </c>
    </row>
    <row r="945" spans="1:51" ht="30" customHeight="1" x14ac:dyDescent="0.3">
      <c r="A945" s="9"/>
      <c r="B945" s="9"/>
      <c r="C945" s="9"/>
      <c r="D945" s="9"/>
      <c r="E945" s="13"/>
      <c r="F945" s="14"/>
      <c r="G945" s="13"/>
      <c r="H945" s="14"/>
      <c r="I945" s="13"/>
      <c r="J945" s="14"/>
      <c r="K945" s="13"/>
      <c r="L945" s="14"/>
      <c r="M945" s="9"/>
    </row>
    <row r="946" spans="1:51" ht="30" customHeight="1" x14ac:dyDescent="0.3">
      <c r="A946" s="36" t="s">
        <v>2193</v>
      </c>
      <c r="B946" s="36"/>
      <c r="C946" s="36"/>
      <c r="D946" s="36"/>
      <c r="E946" s="37"/>
      <c r="F946" s="38"/>
      <c r="G946" s="37"/>
      <c r="H946" s="38"/>
      <c r="I946" s="37"/>
      <c r="J946" s="38"/>
      <c r="K946" s="37"/>
      <c r="L946" s="38"/>
      <c r="M946" s="36"/>
      <c r="N946" s="1" t="s">
        <v>1497</v>
      </c>
    </row>
    <row r="947" spans="1:51" ht="30" customHeight="1" x14ac:dyDescent="0.3">
      <c r="A947" s="8" t="s">
        <v>2183</v>
      </c>
      <c r="B947" s="8" t="s">
        <v>911</v>
      </c>
      <c r="C947" s="8" t="s">
        <v>912</v>
      </c>
      <c r="D947" s="9">
        <v>2.35</v>
      </c>
      <c r="E947" s="13">
        <f>단가대비표!O201</f>
        <v>0</v>
      </c>
      <c r="F947" s="14">
        <f>TRUNC(E947*D947,1)</f>
        <v>0</v>
      </c>
      <c r="G947" s="13">
        <f>단가대비표!P201</f>
        <v>217409</v>
      </c>
      <c r="H947" s="14">
        <f>TRUNC(G947*D947,1)</f>
        <v>510911.1</v>
      </c>
      <c r="I947" s="13">
        <f>단가대비표!V201</f>
        <v>0</v>
      </c>
      <c r="J947" s="14">
        <f>TRUNC(I947*D947,1)</f>
        <v>0</v>
      </c>
      <c r="K947" s="13">
        <f t="shared" ref="K947:L949" si="124">TRUNC(E947+G947+I947,1)</f>
        <v>217409</v>
      </c>
      <c r="L947" s="14">
        <f t="shared" si="124"/>
        <v>510911.1</v>
      </c>
      <c r="M947" s="8" t="s">
        <v>52</v>
      </c>
      <c r="N947" s="2" t="s">
        <v>1497</v>
      </c>
      <c r="O947" s="2" t="s">
        <v>2184</v>
      </c>
      <c r="P947" s="2" t="s">
        <v>65</v>
      </c>
      <c r="Q947" s="2" t="s">
        <v>65</v>
      </c>
      <c r="R947" s="2" t="s">
        <v>64</v>
      </c>
      <c r="S947" s="3"/>
      <c r="T947" s="3"/>
      <c r="U947" s="3"/>
      <c r="V947" s="3">
        <v>1</v>
      </c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2" t="s">
        <v>52</v>
      </c>
      <c r="AW947" s="2" t="s">
        <v>2194</v>
      </c>
      <c r="AX947" s="2" t="s">
        <v>52</v>
      </c>
      <c r="AY947" s="2" t="s">
        <v>52</v>
      </c>
    </row>
    <row r="948" spans="1:51" ht="30" customHeight="1" x14ac:dyDescent="0.3">
      <c r="A948" s="8" t="s">
        <v>915</v>
      </c>
      <c r="B948" s="8" t="s">
        <v>911</v>
      </c>
      <c r="C948" s="8" t="s">
        <v>912</v>
      </c>
      <c r="D948" s="9">
        <v>0.79</v>
      </c>
      <c r="E948" s="13">
        <f>단가대비표!O187</f>
        <v>0</v>
      </c>
      <c r="F948" s="14">
        <f>TRUNC(E948*D948,1)</f>
        <v>0</v>
      </c>
      <c r="G948" s="13">
        <f>단가대비표!P187</f>
        <v>141096</v>
      </c>
      <c r="H948" s="14">
        <f>TRUNC(G948*D948,1)</f>
        <v>111465.8</v>
      </c>
      <c r="I948" s="13">
        <f>단가대비표!V187</f>
        <v>0</v>
      </c>
      <c r="J948" s="14">
        <f>TRUNC(I948*D948,1)</f>
        <v>0</v>
      </c>
      <c r="K948" s="13">
        <f t="shared" si="124"/>
        <v>141096</v>
      </c>
      <c r="L948" s="14">
        <f t="shared" si="124"/>
        <v>111465.8</v>
      </c>
      <c r="M948" s="8" t="s">
        <v>52</v>
      </c>
      <c r="N948" s="2" t="s">
        <v>1497</v>
      </c>
      <c r="O948" s="2" t="s">
        <v>916</v>
      </c>
      <c r="P948" s="2" t="s">
        <v>65</v>
      </c>
      <c r="Q948" s="2" t="s">
        <v>65</v>
      </c>
      <c r="R948" s="2" t="s">
        <v>64</v>
      </c>
      <c r="S948" s="3"/>
      <c r="T948" s="3"/>
      <c r="U948" s="3"/>
      <c r="V948" s="3">
        <v>1</v>
      </c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2" t="s">
        <v>52</v>
      </c>
      <c r="AW948" s="2" t="s">
        <v>2195</v>
      </c>
      <c r="AX948" s="2" t="s">
        <v>52</v>
      </c>
      <c r="AY948" s="2" t="s">
        <v>52</v>
      </c>
    </row>
    <row r="949" spans="1:51" ht="30" customHeight="1" x14ac:dyDescent="0.3">
      <c r="A949" s="8" t="s">
        <v>1026</v>
      </c>
      <c r="B949" s="8" t="s">
        <v>979</v>
      </c>
      <c r="C949" s="8" t="s">
        <v>623</v>
      </c>
      <c r="D949" s="9">
        <v>1</v>
      </c>
      <c r="E949" s="13">
        <v>0</v>
      </c>
      <c r="F949" s="14">
        <f>TRUNC(E949*D949,1)</f>
        <v>0</v>
      </c>
      <c r="G949" s="13">
        <v>0</v>
      </c>
      <c r="H949" s="14">
        <f>TRUNC(G949*D949,1)</f>
        <v>0</v>
      </c>
      <c r="I949" s="13">
        <f>TRUNC(SUMIF(V947:V949, RIGHTB(O949, 1), H947:H949)*U949, 2)</f>
        <v>12447.53</v>
      </c>
      <c r="J949" s="14">
        <f>TRUNC(I949*D949,1)</f>
        <v>12447.5</v>
      </c>
      <c r="K949" s="13">
        <f t="shared" si="124"/>
        <v>12447.5</v>
      </c>
      <c r="L949" s="14">
        <f t="shared" si="124"/>
        <v>12447.5</v>
      </c>
      <c r="M949" s="8" t="s">
        <v>52</v>
      </c>
      <c r="N949" s="2" t="s">
        <v>1497</v>
      </c>
      <c r="O949" s="2" t="s">
        <v>806</v>
      </c>
      <c r="P949" s="2" t="s">
        <v>65</v>
      </c>
      <c r="Q949" s="2" t="s">
        <v>65</v>
      </c>
      <c r="R949" s="2" t="s">
        <v>65</v>
      </c>
      <c r="S949" s="3">
        <v>1</v>
      </c>
      <c r="T949" s="3">
        <v>2</v>
      </c>
      <c r="U949" s="3">
        <v>0.02</v>
      </c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2" t="s">
        <v>52</v>
      </c>
      <c r="AW949" s="2" t="s">
        <v>2196</v>
      </c>
      <c r="AX949" s="2" t="s">
        <v>52</v>
      </c>
      <c r="AY949" s="2" t="s">
        <v>52</v>
      </c>
    </row>
    <row r="950" spans="1:51" ht="30" customHeight="1" x14ac:dyDescent="0.3">
      <c r="A950" s="8" t="s">
        <v>904</v>
      </c>
      <c r="B950" s="8" t="s">
        <v>52</v>
      </c>
      <c r="C950" s="8" t="s">
        <v>52</v>
      </c>
      <c r="D950" s="9"/>
      <c r="E950" s="13"/>
      <c r="F950" s="14">
        <f>TRUNC(SUMIF(N947:N949, N946, F947:F949),0)</f>
        <v>0</v>
      </c>
      <c r="G950" s="13"/>
      <c r="H950" s="14">
        <f>TRUNC(SUMIF(N947:N949, N946, H947:H949),0)</f>
        <v>622376</v>
      </c>
      <c r="I950" s="13"/>
      <c r="J950" s="14">
        <f>TRUNC(SUMIF(N947:N949, N946, J947:J949),0)</f>
        <v>12447</v>
      </c>
      <c r="K950" s="13"/>
      <c r="L950" s="14">
        <f>F950+H950+J950</f>
        <v>634823</v>
      </c>
      <c r="M950" s="8" t="s">
        <v>52</v>
      </c>
      <c r="N950" s="2" t="s">
        <v>99</v>
      </c>
      <c r="O950" s="2" t="s">
        <v>99</v>
      </c>
      <c r="P950" s="2" t="s">
        <v>52</v>
      </c>
      <c r="Q950" s="2" t="s">
        <v>52</v>
      </c>
      <c r="R950" s="2" t="s">
        <v>52</v>
      </c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2" t="s">
        <v>52</v>
      </c>
      <c r="AW950" s="2" t="s">
        <v>52</v>
      </c>
      <c r="AX950" s="2" t="s">
        <v>52</v>
      </c>
      <c r="AY950" s="2" t="s">
        <v>52</v>
      </c>
    </row>
    <row r="951" spans="1:51" ht="30" customHeight="1" x14ac:dyDescent="0.3">
      <c r="A951" s="9"/>
      <c r="B951" s="9"/>
      <c r="C951" s="9"/>
      <c r="D951" s="9"/>
      <c r="E951" s="13"/>
      <c r="F951" s="14"/>
      <c r="G951" s="13"/>
      <c r="H951" s="14"/>
      <c r="I951" s="13"/>
      <c r="J951" s="14"/>
      <c r="K951" s="13"/>
      <c r="L951" s="14"/>
      <c r="M951" s="9"/>
    </row>
    <row r="952" spans="1:51" ht="30" customHeight="1" x14ac:dyDescent="0.3">
      <c r="A952" s="36" t="s">
        <v>2197</v>
      </c>
      <c r="B952" s="36"/>
      <c r="C952" s="36"/>
      <c r="D952" s="36"/>
      <c r="E952" s="37"/>
      <c r="F952" s="38"/>
      <c r="G952" s="37"/>
      <c r="H952" s="38"/>
      <c r="I952" s="37"/>
      <c r="J952" s="38"/>
      <c r="K952" s="37"/>
      <c r="L952" s="38"/>
      <c r="M952" s="36"/>
      <c r="N952" s="1" t="s">
        <v>1517</v>
      </c>
    </row>
    <row r="953" spans="1:51" ht="30" customHeight="1" x14ac:dyDescent="0.3">
      <c r="A953" s="8" t="s">
        <v>2198</v>
      </c>
      <c r="B953" s="8" t="s">
        <v>2199</v>
      </c>
      <c r="C953" s="8" t="s">
        <v>172</v>
      </c>
      <c r="D953" s="9">
        <v>3.3240000000000001E-3</v>
      </c>
      <c r="E953" s="13">
        <f>단가대비표!O105</f>
        <v>11270</v>
      </c>
      <c r="F953" s="14">
        <f t="shared" ref="F953:F962" si="125">TRUNC(E953*D953,1)</f>
        <v>37.4</v>
      </c>
      <c r="G953" s="13">
        <f>단가대비표!P105</f>
        <v>0</v>
      </c>
      <c r="H953" s="14">
        <f t="shared" ref="H953:H962" si="126">TRUNC(G953*D953,1)</f>
        <v>0</v>
      </c>
      <c r="I953" s="13">
        <f>단가대비표!V105</f>
        <v>0</v>
      </c>
      <c r="J953" s="14">
        <f t="shared" ref="J953:J962" si="127">TRUNC(I953*D953,1)</f>
        <v>0</v>
      </c>
      <c r="K953" s="13">
        <f t="shared" ref="K953:K962" si="128">TRUNC(E953+G953+I953,1)</f>
        <v>11270</v>
      </c>
      <c r="L953" s="14">
        <f t="shared" ref="L953:L962" si="129">TRUNC(F953+H953+J953,1)</f>
        <v>37.4</v>
      </c>
      <c r="M953" s="8" t="s">
        <v>52</v>
      </c>
      <c r="N953" s="2" t="s">
        <v>1517</v>
      </c>
      <c r="O953" s="2" t="s">
        <v>2200</v>
      </c>
      <c r="P953" s="2" t="s">
        <v>65</v>
      </c>
      <c r="Q953" s="2" t="s">
        <v>65</v>
      </c>
      <c r="R953" s="2" t="s">
        <v>64</v>
      </c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2" t="s">
        <v>52</v>
      </c>
      <c r="AW953" s="2" t="s">
        <v>2201</v>
      </c>
      <c r="AX953" s="2" t="s">
        <v>52</v>
      </c>
      <c r="AY953" s="2" t="s">
        <v>52</v>
      </c>
    </row>
    <row r="954" spans="1:51" ht="30" customHeight="1" x14ac:dyDescent="0.3">
      <c r="A954" s="8" t="s">
        <v>2131</v>
      </c>
      <c r="B954" s="8" t="s">
        <v>2132</v>
      </c>
      <c r="C954" s="8" t="s">
        <v>992</v>
      </c>
      <c r="D954" s="9">
        <v>1.1339999999999999</v>
      </c>
      <c r="E954" s="13">
        <f>단가대비표!O98</f>
        <v>2.2200000000000002</v>
      </c>
      <c r="F954" s="14">
        <f t="shared" si="125"/>
        <v>2.5</v>
      </c>
      <c r="G954" s="13">
        <f>단가대비표!P98</f>
        <v>0</v>
      </c>
      <c r="H954" s="14">
        <f t="shared" si="126"/>
        <v>0</v>
      </c>
      <c r="I954" s="13">
        <f>단가대비표!V98</f>
        <v>0</v>
      </c>
      <c r="J954" s="14">
        <f t="shared" si="127"/>
        <v>0</v>
      </c>
      <c r="K954" s="13">
        <f t="shared" si="128"/>
        <v>2.2000000000000002</v>
      </c>
      <c r="L954" s="14">
        <f t="shared" si="129"/>
        <v>2.5</v>
      </c>
      <c r="M954" s="8" t="s">
        <v>2133</v>
      </c>
      <c r="N954" s="2" t="s">
        <v>1517</v>
      </c>
      <c r="O954" s="2" t="s">
        <v>2134</v>
      </c>
      <c r="P954" s="2" t="s">
        <v>65</v>
      </c>
      <c r="Q954" s="2" t="s">
        <v>65</v>
      </c>
      <c r="R954" s="2" t="s">
        <v>64</v>
      </c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2" t="s">
        <v>52</v>
      </c>
      <c r="AW954" s="2" t="s">
        <v>2202</v>
      </c>
      <c r="AX954" s="2" t="s">
        <v>52</v>
      </c>
      <c r="AY954" s="2" t="s">
        <v>52</v>
      </c>
    </row>
    <row r="955" spans="1:51" ht="30" customHeight="1" x14ac:dyDescent="0.3">
      <c r="A955" s="8" t="s">
        <v>2136</v>
      </c>
      <c r="B955" s="8" t="s">
        <v>2137</v>
      </c>
      <c r="C955" s="8" t="s">
        <v>172</v>
      </c>
      <c r="D955" s="9">
        <v>4.8000000000000001E-4</v>
      </c>
      <c r="E955" s="13">
        <f>단가대비표!O103</f>
        <v>12041.9</v>
      </c>
      <c r="F955" s="14">
        <f t="shared" si="125"/>
        <v>5.7</v>
      </c>
      <c r="G955" s="13">
        <f>단가대비표!P103</f>
        <v>0</v>
      </c>
      <c r="H955" s="14">
        <f t="shared" si="126"/>
        <v>0</v>
      </c>
      <c r="I955" s="13">
        <f>단가대비표!V103</f>
        <v>0</v>
      </c>
      <c r="J955" s="14">
        <f t="shared" si="127"/>
        <v>0</v>
      </c>
      <c r="K955" s="13">
        <f t="shared" si="128"/>
        <v>12041.9</v>
      </c>
      <c r="L955" s="14">
        <f t="shared" si="129"/>
        <v>5.7</v>
      </c>
      <c r="M955" s="8" t="s">
        <v>52</v>
      </c>
      <c r="N955" s="2" t="s">
        <v>1517</v>
      </c>
      <c r="O955" s="2" t="s">
        <v>2138</v>
      </c>
      <c r="P955" s="2" t="s">
        <v>65</v>
      </c>
      <c r="Q955" s="2" t="s">
        <v>65</v>
      </c>
      <c r="R955" s="2" t="s">
        <v>64</v>
      </c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2" t="s">
        <v>52</v>
      </c>
      <c r="AW955" s="2" t="s">
        <v>2203</v>
      </c>
      <c r="AX955" s="2" t="s">
        <v>52</v>
      </c>
      <c r="AY955" s="2" t="s">
        <v>52</v>
      </c>
    </row>
    <row r="956" spans="1:51" ht="30" customHeight="1" x14ac:dyDescent="0.3">
      <c r="A956" s="8" t="s">
        <v>2140</v>
      </c>
      <c r="B956" s="8" t="s">
        <v>2141</v>
      </c>
      <c r="C956" s="8" t="s">
        <v>955</v>
      </c>
      <c r="D956" s="9">
        <v>3.7439999999999999E-3</v>
      </c>
      <c r="E956" s="13">
        <f>일위대가목록!E154</f>
        <v>0</v>
      </c>
      <c r="F956" s="14">
        <f t="shared" si="125"/>
        <v>0</v>
      </c>
      <c r="G956" s="13">
        <f>일위대가목록!F154</f>
        <v>0</v>
      </c>
      <c r="H956" s="14">
        <f t="shared" si="126"/>
        <v>0</v>
      </c>
      <c r="I956" s="13">
        <f>일위대가목록!G154</f>
        <v>140</v>
      </c>
      <c r="J956" s="14">
        <f t="shared" si="127"/>
        <v>0.5</v>
      </c>
      <c r="K956" s="13">
        <f t="shared" si="128"/>
        <v>140</v>
      </c>
      <c r="L956" s="14">
        <f t="shared" si="129"/>
        <v>0.5</v>
      </c>
      <c r="M956" s="8" t="s">
        <v>2142</v>
      </c>
      <c r="N956" s="2" t="s">
        <v>1517</v>
      </c>
      <c r="O956" s="2" t="s">
        <v>2143</v>
      </c>
      <c r="P956" s="2" t="s">
        <v>64</v>
      </c>
      <c r="Q956" s="2" t="s">
        <v>65</v>
      </c>
      <c r="R956" s="2" t="s">
        <v>65</v>
      </c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2" t="s">
        <v>52</v>
      </c>
      <c r="AW956" s="2" t="s">
        <v>2204</v>
      </c>
      <c r="AX956" s="2" t="s">
        <v>52</v>
      </c>
      <c r="AY956" s="2" t="s">
        <v>52</v>
      </c>
    </row>
    <row r="957" spans="1:51" ht="30" customHeight="1" x14ac:dyDescent="0.3">
      <c r="A957" s="8" t="s">
        <v>1944</v>
      </c>
      <c r="B957" s="8" t="s">
        <v>1945</v>
      </c>
      <c r="C957" s="8" t="s">
        <v>1946</v>
      </c>
      <c r="D957" s="9">
        <v>2.2679999999999999E-2</v>
      </c>
      <c r="E957" s="13">
        <f>단가대비표!O185</f>
        <v>0</v>
      </c>
      <c r="F957" s="14">
        <f t="shared" si="125"/>
        <v>0</v>
      </c>
      <c r="G957" s="13">
        <f>단가대비표!P185</f>
        <v>0</v>
      </c>
      <c r="H957" s="14">
        <f t="shared" si="126"/>
        <v>0</v>
      </c>
      <c r="I957" s="13">
        <f>단가대비표!V185</f>
        <v>87</v>
      </c>
      <c r="J957" s="14">
        <f t="shared" si="127"/>
        <v>1.9</v>
      </c>
      <c r="K957" s="13">
        <f t="shared" si="128"/>
        <v>87</v>
      </c>
      <c r="L957" s="14">
        <f t="shared" si="129"/>
        <v>1.9</v>
      </c>
      <c r="M957" s="8" t="s">
        <v>52</v>
      </c>
      <c r="N957" s="2" t="s">
        <v>1517</v>
      </c>
      <c r="O957" s="2" t="s">
        <v>1947</v>
      </c>
      <c r="P957" s="2" t="s">
        <v>65</v>
      </c>
      <c r="Q957" s="2" t="s">
        <v>65</v>
      </c>
      <c r="R957" s="2" t="s">
        <v>64</v>
      </c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2" t="s">
        <v>52</v>
      </c>
      <c r="AW957" s="2" t="s">
        <v>2205</v>
      </c>
      <c r="AX957" s="2" t="s">
        <v>52</v>
      </c>
      <c r="AY957" s="2" t="s">
        <v>52</v>
      </c>
    </row>
    <row r="958" spans="1:51" ht="30" customHeight="1" x14ac:dyDescent="0.3">
      <c r="A958" s="8" t="s">
        <v>2206</v>
      </c>
      <c r="B958" s="8" t="s">
        <v>911</v>
      </c>
      <c r="C958" s="8" t="s">
        <v>912</v>
      </c>
      <c r="D958" s="9">
        <v>7.0200000000000002E-3</v>
      </c>
      <c r="E958" s="13">
        <f>단가대비표!O193</f>
        <v>0</v>
      </c>
      <c r="F958" s="14">
        <f t="shared" si="125"/>
        <v>0</v>
      </c>
      <c r="G958" s="13">
        <f>단가대비표!P193</f>
        <v>181604</v>
      </c>
      <c r="H958" s="14">
        <f t="shared" si="126"/>
        <v>1274.8</v>
      </c>
      <c r="I958" s="13">
        <f>단가대비표!V193</f>
        <v>0</v>
      </c>
      <c r="J958" s="14">
        <f t="shared" si="127"/>
        <v>0</v>
      </c>
      <c r="K958" s="13">
        <f t="shared" si="128"/>
        <v>181604</v>
      </c>
      <c r="L958" s="14">
        <f t="shared" si="129"/>
        <v>1274.8</v>
      </c>
      <c r="M958" s="8" t="s">
        <v>52</v>
      </c>
      <c r="N958" s="2" t="s">
        <v>1517</v>
      </c>
      <c r="O958" s="2" t="s">
        <v>2207</v>
      </c>
      <c r="P958" s="2" t="s">
        <v>65</v>
      </c>
      <c r="Q958" s="2" t="s">
        <v>65</v>
      </c>
      <c r="R958" s="2" t="s">
        <v>64</v>
      </c>
      <c r="S958" s="3"/>
      <c r="T958" s="3"/>
      <c r="U958" s="3"/>
      <c r="V958" s="3">
        <v>1</v>
      </c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2" t="s">
        <v>52</v>
      </c>
      <c r="AW958" s="2" t="s">
        <v>2208</v>
      </c>
      <c r="AX958" s="2" t="s">
        <v>52</v>
      </c>
      <c r="AY958" s="2" t="s">
        <v>52</v>
      </c>
    </row>
    <row r="959" spans="1:51" ht="30" customHeight="1" x14ac:dyDescent="0.3">
      <c r="A959" s="8" t="s">
        <v>915</v>
      </c>
      <c r="B959" s="8" t="s">
        <v>911</v>
      </c>
      <c r="C959" s="8" t="s">
        <v>912</v>
      </c>
      <c r="D959" s="9">
        <v>1.2E-4</v>
      </c>
      <c r="E959" s="13">
        <f>단가대비표!O187</f>
        <v>0</v>
      </c>
      <c r="F959" s="14">
        <f t="shared" si="125"/>
        <v>0</v>
      </c>
      <c r="G959" s="13">
        <f>단가대비표!P187</f>
        <v>141096</v>
      </c>
      <c r="H959" s="14">
        <f t="shared" si="126"/>
        <v>16.899999999999999</v>
      </c>
      <c r="I959" s="13">
        <f>단가대비표!V187</f>
        <v>0</v>
      </c>
      <c r="J959" s="14">
        <f t="shared" si="127"/>
        <v>0</v>
      </c>
      <c r="K959" s="13">
        <f t="shared" si="128"/>
        <v>141096</v>
      </c>
      <c r="L959" s="14">
        <f t="shared" si="129"/>
        <v>16.899999999999999</v>
      </c>
      <c r="M959" s="8" t="s">
        <v>52</v>
      </c>
      <c r="N959" s="2" t="s">
        <v>1517</v>
      </c>
      <c r="O959" s="2" t="s">
        <v>916</v>
      </c>
      <c r="P959" s="2" t="s">
        <v>65</v>
      </c>
      <c r="Q959" s="2" t="s">
        <v>65</v>
      </c>
      <c r="R959" s="2" t="s">
        <v>64</v>
      </c>
      <c r="S959" s="3"/>
      <c r="T959" s="3"/>
      <c r="U959" s="3"/>
      <c r="V959" s="3">
        <v>1</v>
      </c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2" t="s">
        <v>52</v>
      </c>
      <c r="AW959" s="2" t="s">
        <v>2209</v>
      </c>
      <c r="AX959" s="2" t="s">
        <v>52</v>
      </c>
      <c r="AY959" s="2" t="s">
        <v>52</v>
      </c>
    </row>
    <row r="960" spans="1:51" ht="30" customHeight="1" x14ac:dyDescent="0.3">
      <c r="A960" s="8" t="s">
        <v>1767</v>
      </c>
      <c r="B960" s="8" t="s">
        <v>911</v>
      </c>
      <c r="C960" s="8" t="s">
        <v>912</v>
      </c>
      <c r="D960" s="9">
        <v>4.6799999999999999E-4</v>
      </c>
      <c r="E960" s="13">
        <f>단가대비표!O195</f>
        <v>0</v>
      </c>
      <c r="F960" s="14">
        <f t="shared" si="125"/>
        <v>0</v>
      </c>
      <c r="G960" s="13">
        <f>단가대비표!P195</f>
        <v>225966</v>
      </c>
      <c r="H960" s="14">
        <f t="shared" si="126"/>
        <v>105.7</v>
      </c>
      <c r="I960" s="13">
        <f>단가대비표!V195</f>
        <v>0</v>
      </c>
      <c r="J960" s="14">
        <f t="shared" si="127"/>
        <v>0</v>
      </c>
      <c r="K960" s="13">
        <f t="shared" si="128"/>
        <v>225966</v>
      </c>
      <c r="L960" s="14">
        <f t="shared" si="129"/>
        <v>105.7</v>
      </c>
      <c r="M960" s="8" t="s">
        <v>52</v>
      </c>
      <c r="N960" s="2" t="s">
        <v>1517</v>
      </c>
      <c r="O960" s="2" t="s">
        <v>1768</v>
      </c>
      <c r="P960" s="2" t="s">
        <v>65</v>
      </c>
      <c r="Q960" s="2" t="s">
        <v>65</v>
      </c>
      <c r="R960" s="2" t="s">
        <v>64</v>
      </c>
      <c r="S960" s="3"/>
      <c r="T960" s="3"/>
      <c r="U960" s="3"/>
      <c r="V960" s="3">
        <v>1</v>
      </c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2" t="s">
        <v>52</v>
      </c>
      <c r="AW960" s="2" t="s">
        <v>2210</v>
      </c>
      <c r="AX960" s="2" t="s">
        <v>52</v>
      </c>
      <c r="AY960" s="2" t="s">
        <v>52</v>
      </c>
    </row>
    <row r="961" spans="1:51" ht="30" customHeight="1" x14ac:dyDescent="0.3">
      <c r="A961" s="8" t="s">
        <v>1023</v>
      </c>
      <c r="B961" s="8" t="s">
        <v>911</v>
      </c>
      <c r="C961" s="8" t="s">
        <v>912</v>
      </c>
      <c r="D961" s="9">
        <v>1.3200000000000001E-4</v>
      </c>
      <c r="E961" s="13">
        <f>단가대비표!O188</f>
        <v>0</v>
      </c>
      <c r="F961" s="14">
        <f t="shared" si="125"/>
        <v>0</v>
      </c>
      <c r="G961" s="13">
        <f>단가대비표!P188</f>
        <v>179203</v>
      </c>
      <c r="H961" s="14">
        <f t="shared" si="126"/>
        <v>23.6</v>
      </c>
      <c r="I961" s="13">
        <f>단가대비표!V188</f>
        <v>0</v>
      </c>
      <c r="J961" s="14">
        <f t="shared" si="127"/>
        <v>0</v>
      </c>
      <c r="K961" s="13">
        <f t="shared" si="128"/>
        <v>179203</v>
      </c>
      <c r="L961" s="14">
        <f t="shared" si="129"/>
        <v>23.6</v>
      </c>
      <c r="M961" s="8" t="s">
        <v>52</v>
      </c>
      <c r="N961" s="2" t="s">
        <v>1517</v>
      </c>
      <c r="O961" s="2" t="s">
        <v>1024</v>
      </c>
      <c r="P961" s="2" t="s">
        <v>65</v>
      </c>
      <c r="Q961" s="2" t="s">
        <v>65</v>
      </c>
      <c r="R961" s="2" t="s">
        <v>64</v>
      </c>
      <c r="S961" s="3"/>
      <c r="T961" s="3"/>
      <c r="U961" s="3"/>
      <c r="V961" s="3">
        <v>1</v>
      </c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2" t="s">
        <v>52</v>
      </c>
      <c r="AW961" s="2" t="s">
        <v>2211</v>
      </c>
      <c r="AX961" s="2" t="s">
        <v>52</v>
      </c>
      <c r="AY961" s="2" t="s">
        <v>52</v>
      </c>
    </row>
    <row r="962" spans="1:51" ht="30" customHeight="1" x14ac:dyDescent="0.3">
      <c r="A962" s="8" t="s">
        <v>1026</v>
      </c>
      <c r="B962" s="8" t="s">
        <v>1032</v>
      </c>
      <c r="C962" s="8" t="s">
        <v>623</v>
      </c>
      <c r="D962" s="9">
        <v>1</v>
      </c>
      <c r="E962" s="13">
        <v>0</v>
      </c>
      <c r="F962" s="14">
        <f t="shared" si="125"/>
        <v>0</v>
      </c>
      <c r="G962" s="13">
        <v>0</v>
      </c>
      <c r="H962" s="14">
        <f t="shared" si="126"/>
        <v>0</v>
      </c>
      <c r="I962" s="13">
        <f>TRUNC(SUMIF(V953:V962, RIGHTB(O962, 1), H953:H962)*U962, 2)</f>
        <v>42.63</v>
      </c>
      <c r="J962" s="14">
        <f t="shared" si="127"/>
        <v>42.6</v>
      </c>
      <c r="K962" s="13">
        <f t="shared" si="128"/>
        <v>42.6</v>
      </c>
      <c r="L962" s="14">
        <f t="shared" si="129"/>
        <v>42.6</v>
      </c>
      <c r="M962" s="8" t="s">
        <v>52</v>
      </c>
      <c r="N962" s="2" t="s">
        <v>1517</v>
      </c>
      <c r="O962" s="2" t="s">
        <v>806</v>
      </c>
      <c r="P962" s="2" t="s">
        <v>65</v>
      </c>
      <c r="Q962" s="2" t="s">
        <v>65</v>
      </c>
      <c r="R962" s="2" t="s">
        <v>65</v>
      </c>
      <c r="S962" s="3">
        <v>1</v>
      </c>
      <c r="T962" s="3">
        <v>2</v>
      </c>
      <c r="U962" s="3">
        <v>0.03</v>
      </c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2" t="s">
        <v>52</v>
      </c>
      <c r="AW962" s="2" t="s">
        <v>2212</v>
      </c>
      <c r="AX962" s="2" t="s">
        <v>52</v>
      </c>
      <c r="AY962" s="2" t="s">
        <v>52</v>
      </c>
    </row>
    <row r="963" spans="1:51" ht="30" customHeight="1" x14ac:dyDescent="0.3">
      <c r="A963" s="8" t="s">
        <v>904</v>
      </c>
      <c r="B963" s="8" t="s">
        <v>52</v>
      </c>
      <c r="C963" s="8" t="s">
        <v>52</v>
      </c>
      <c r="D963" s="9"/>
      <c r="E963" s="13"/>
      <c r="F963" s="14">
        <f>TRUNC(SUMIF(N953:N962, N952, F953:F962),0)</f>
        <v>45</v>
      </c>
      <c r="G963" s="13"/>
      <c r="H963" s="14">
        <f>TRUNC(SUMIF(N953:N962, N952, H953:H962),0)</f>
        <v>1421</v>
      </c>
      <c r="I963" s="13"/>
      <c r="J963" s="14">
        <f>TRUNC(SUMIF(N953:N962, N952, J953:J962),0)</f>
        <v>45</v>
      </c>
      <c r="K963" s="13"/>
      <c r="L963" s="14">
        <f>F963+H963+J963</f>
        <v>1511</v>
      </c>
      <c r="M963" s="8" t="s">
        <v>52</v>
      </c>
      <c r="N963" s="2" t="s">
        <v>99</v>
      </c>
      <c r="O963" s="2" t="s">
        <v>99</v>
      </c>
      <c r="P963" s="2" t="s">
        <v>52</v>
      </c>
      <c r="Q963" s="2" t="s">
        <v>52</v>
      </c>
      <c r="R963" s="2" t="s">
        <v>52</v>
      </c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2" t="s">
        <v>52</v>
      </c>
      <c r="AW963" s="2" t="s">
        <v>52</v>
      </c>
      <c r="AX963" s="2" t="s">
        <v>52</v>
      </c>
      <c r="AY963" s="2" t="s">
        <v>52</v>
      </c>
    </row>
    <row r="964" spans="1:51" ht="30" customHeight="1" x14ac:dyDescent="0.3">
      <c r="A964" s="9"/>
      <c r="B964" s="9"/>
      <c r="C964" s="9"/>
      <c r="D964" s="9"/>
      <c r="E964" s="13"/>
      <c r="F964" s="14"/>
      <c r="G964" s="13"/>
      <c r="H964" s="14"/>
      <c r="I964" s="13"/>
      <c r="J964" s="14"/>
      <c r="K964" s="13"/>
      <c r="L964" s="14"/>
      <c r="M964" s="9"/>
    </row>
    <row r="965" spans="1:51" ht="30" customHeight="1" x14ac:dyDescent="0.3">
      <c r="A965" s="36" t="s">
        <v>2213</v>
      </c>
      <c r="B965" s="36"/>
      <c r="C965" s="36"/>
      <c r="D965" s="36"/>
      <c r="E965" s="37"/>
      <c r="F965" s="38"/>
      <c r="G965" s="37"/>
      <c r="H965" s="38"/>
      <c r="I965" s="37"/>
      <c r="J965" s="38"/>
      <c r="K965" s="37"/>
      <c r="L965" s="38"/>
      <c r="M965" s="36"/>
      <c r="N965" s="1" t="s">
        <v>1528</v>
      </c>
    </row>
    <row r="966" spans="1:51" ht="30" customHeight="1" x14ac:dyDescent="0.3">
      <c r="A966" s="8" t="s">
        <v>2048</v>
      </c>
      <c r="B966" s="8" t="s">
        <v>911</v>
      </c>
      <c r="C966" s="8" t="s">
        <v>912</v>
      </c>
      <c r="D966" s="9">
        <v>6.0000000000000001E-3</v>
      </c>
      <c r="E966" s="13">
        <f>단가대비표!O206</f>
        <v>0</v>
      </c>
      <c r="F966" s="14">
        <f>TRUNC(E966*D966,1)</f>
        <v>0</v>
      </c>
      <c r="G966" s="13">
        <f>단가대비표!P206</f>
        <v>213676</v>
      </c>
      <c r="H966" s="14">
        <f>TRUNC(G966*D966,1)</f>
        <v>1282</v>
      </c>
      <c r="I966" s="13">
        <f>단가대비표!V206</f>
        <v>0</v>
      </c>
      <c r="J966" s="14">
        <f>TRUNC(I966*D966,1)</f>
        <v>0</v>
      </c>
      <c r="K966" s="13">
        <f t="shared" ref="K966:L968" si="130">TRUNC(E966+G966+I966,1)</f>
        <v>213676</v>
      </c>
      <c r="L966" s="14">
        <f t="shared" si="130"/>
        <v>1282</v>
      </c>
      <c r="M966" s="8" t="s">
        <v>52</v>
      </c>
      <c r="N966" s="2" t="s">
        <v>1528</v>
      </c>
      <c r="O966" s="2" t="s">
        <v>2049</v>
      </c>
      <c r="P966" s="2" t="s">
        <v>65</v>
      </c>
      <c r="Q966" s="2" t="s">
        <v>65</v>
      </c>
      <c r="R966" s="2" t="s">
        <v>64</v>
      </c>
      <c r="S966" s="3"/>
      <c r="T966" s="3"/>
      <c r="U966" s="3"/>
      <c r="V966" s="3">
        <v>1</v>
      </c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2" t="s">
        <v>52</v>
      </c>
      <c r="AW966" s="2" t="s">
        <v>2214</v>
      </c>
      <c r="AX966" s="2" t="s">
        <v>52</v>
      </c>
      <c r="AY966" s="2" t="s">
        <v>52</v>
      </c>
    </row>
    <row r="967" spans="1:51" ht="30" customHeight="1" x14ac:dyDescent="0.3">
      <c r="A967" s="8" t="s">
        <v>915</v>
      </c>
      <c r="B967" s="8" t="s">
        <v>911</v>
      </c>
      <c r="C967" s="8" t="s">
        <v>912</v>
      </c>
      <c r="D967" s="9">
        <v>1E-3</v>
      </c>
      <c r="E967" s="13">
        <f>단가대비표!O187</f>
        <v>0</v>
      </c>
      <c r="F967" s="14">
        <f>TRUNC(E967*D967,1)</f>
        <v>0</v>
      </c>
      <c r="G967" s="13">
        <f>단가대비표!P187</f>
        <v>141096</v>
      </c>
      <c r="H967" s="14">
        <f>TRUNC(G967*D967,1)</f>
        <v>141</v>
      </c>
      <c r="I967" s="13">
        <f>단가대비표!V187</f>
        <v>0</v>
      </c>
      <c r="J967" s="14">
        <f>TRUNC(I967*D967,1)</f>
        <v>0</v>
      </c>
      <c r="K967" s="13">
        <f t="shared" si="130"/>
        <v>141096</v>
      </c>
      <c r="L967" s="14">
        <f t="shared" si="130"/>
        <v>141</v>
      </c>
      <c r="M967" s="8" t="s">
        <v>52</v>
      </c>
      <c r="N967" s="2" t="s">
        <v>1528</v>
      </c>
      <c r="O967" s="2" t="s">
        <v>916</v>
      </c>
      <c r="P967" s="2" t="s">
        <v>65</v>
      </c>
      <c r="Q967" s="2" t="s">
        <v>65</v>
      </c>
      <c r="R967" s="2" t="s">
        <v>64</v>
      </c>
      <c r="S967" s="3"/>
      <c r="T967" s="3"/>
      <c r="U967" s="3"/>
      <c r="V967" s="3">
        <v>1</v>
      </c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2" t="s">
        <v>52</v>
      </c>
      <c r="AW967" s="2" t="s">
        <v>2215</v>
      </c>
      <c r="AX967" s="2" t="s">
        <v>52</v>
      </c>
      <c r="AY967" s="2" t="s">
        <v>52</v>
      </c>
    </row>
    <row r="968" spans="1:51" ht="30" customHeight="1" x14ac:dyDescent="0.3">
      <c r="A968" s="8" t="s">
        <v>2052</v>
      </c>
      <c r="B968" s="8" t="s">
        <v>1032</v>
      </c>
      <c r="C968" s="8" t="s">
        <v>623</v>
      </c>
      <c r="D968" s="9">
        <v>1</v>
      </c>
      <c r="E968" s="13">
        <f>TRUNC(SUMIF(V966:V968, RIGHTB(O968, 1), H966:H968)*U968, 2)</f>
        <v>42.69</v>
      </c>
      <c r="F968" s="14">
        <f>TRUNC(E968*D968,1)</f>
        <v>42.6</v>
      </c>
      <c r="G968" s="13">
        <v>0</v>
      </c>
      <c r="H968" s="14">
        <f>TRUNC(G968*D968,1)</f>
        <v>0</v>
      </c>
      <c r="I968" s="13">
        <v>0</v>
      </c>
      <c r="J968" s="14">
        <f>TRUNC(I968*D968,1)</f>
        <v>0</v>
      </c>
      <c r="K968" s="13">
        <f t="shared" si="130"/>
        <v>42.6</v>
      </c>
      <c r="L968" s="14">
        <f t="shared" si="130"/>
        <v>42.6</v>
      </c>
      <c r="M968" s="8" t="s">
        <v>52</v>
      </c>
      <c r="N968" s="2" t="s">
        <v>1528</v>
      </c>
      <c r="O968" s="2" t="s">
        <v>806</v>
      </c>
      <c r="P968" s="2" t="s">
        <v>65</v>
      </c>
      <c r="Q968" s="2" t="s">
        <v>65</v>
      </c>
      <c r="R968" s="2" t="s">
        <v>65</v>
      </c>
      <c r="S968" s="3">
        <v>1</v>
      </c>
      <c r="T968" s="3">
        <v>0</v>
      </c>
      <c r="U968" s="3">
        <v>0.03</v>
      </c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2" t="s">
        <v>52</v>
      </c>
      <c r="AW968" s="2" t="s">
        <v>2216</v>
      </c>
      <c r="AX968" s="2" t="s">
        <v>52</v>
      </c>
      <c r="AY968" s="2" t="s">
        <v>52</v>
      </c>
    </row>
    <row r="969" spans="1:51" ht="30" customHeight="1" x14ac:dyDescent="0.3">
      <c r="A969" s="8" t="s">
        <v>904</v>
      </c>
      <c r="B969" s="8" t="s">
        <v>52</v>
      </c>
      <c r="C969" s="8" t="s">
        <v>52</v>
      </c>
      <c r="D969" s="9"/>
      <c r="E969" s="13"/>
      <c r="F969" s="14">
        <f>TRUNC(SUMIF(N966:N968, N965, F966:F968),0)</f>
        <v>42</v>
      </c>
      <c r="G969" s="13"/>
      <c r="H969" s="14">
        <f>TRUNC(SUMIF(N966:N968, N965, H966:H968),0)</f>
        <v>1423</v>
      </c>
      <c r="I969" s="13"/>
      <c r="J969" s="14">
        <f>TRUNC(SUMIF(N966:N968, N965, J966:J968),0)</f>
        <v>0</v>
      </c>
      <c r="K969" s="13"/>
      <c r="L969" s="14">
        <f>F969+H969+J969</f>
        <v>1465</v>
      </c>
      <c r="M969" s="8" t="s">
        <v>52</v>
      </c>
      <c r="N969" s="2" t="s">
        <v>99</v>
      </c>
      <c r="O969" s="2" t="s">
        <v>99</v>
      </c>
      <c r="P969" s="2" t="s">
        <v>52</v>
      </c>
      <c r="Q969" s="2" t="s">
        <v>52</v>
      </c>
      <c r="R969" s="2" t="s">
        <v>52</v>
      </c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2" t="s">
        <v>52</v>
      </c>
      <c r="AW969" s="2" t="s">
        <v>52</v>
      </c>
      <c r="AX969" s="2" t="s">
        <v>52</v>
      </c>
      <c r="AY969" s="2" t="s">
        <v>52</v>
      </c>
    </row>
    <row r="970" spans="1:51" ht="30" customHeight="1" x14ac:dyDescent="0.3">
      <c r="A970" s="9"/>
      <c r="B970" s="9"/>
      <c r="C970" s="9"/>
      <c r="D970" s="9"/>
      <c r="E970" s="13"/>
      <c r="F970" s="14"/>
      <c r="G970" s="13"/>
      <c r="H970" s="14"/>
      <c r="I970" s="13"/>
      <c r="J970" s="14"/>
      <c r="K970" s="13"/>
      <c r="L970" s="14"/>
      <c r="M970" s="9"/>
    </row>
    <row r="971" spans="1:51" ht="30" customHeight="1" x14ac:dyDescent="0.3">
      <c r="A971" s="36" t="s">
        <v>2217</v>
      </c>
      <c r="B971" s="36"/>
      <c r="C971" s="36"/>
      <c r="D971" s="36"/>
      <c r="E971" s="37"/>
      <c r="F971" s="38"/>
      <c r="G971" s="37"/>
      <c r="H971" s="38"/>
      <c r="I971" s="37"/>
      <c r="J971" s="38"/>
      <c r="K971" s="37"/>
      <c r="L971" s="38"/>
      <c r="M971" s="36"/>
      <c r="N971" s="1" t="s">
        <v>1539</v>
      </c>
    </row>
    <row r="972" spans="1:51" ht="30" customHeight="1" x14ac:dyDescent="0.3">
      <c r="A972" s="8" t="s">
        <v>1536</v>
      </c>
      <c r="B972" s="8" t="s">
        <v>1537</v>
      </c>
      <c r="C972" s="8" t="s">
        <v>2218</v>
      </c>
      <c r="D972" s="9">
        <v>0.1</v>
      </c>
      <c r="E972" s="13">
        <f>일위대가목록!E166</f>
        <v>912</v>
      </c>
      <c r="F972" s="14">
        <f>TRUNC(E972*D972,1)</f>
        <v>91.2</v>
      </c>
      <c r="G972" s="13">
        <f>일위대가목록!F166</f>
        <v>7603</v>
      </c>
      <c r="H972" s="14">
        <f>TRUNC(G972*D972,1)</f>
        <v>760.3</v>
      </c>
      <c r="I972" s="13">
        <f>일위대가목록!G166</f>
        <v>0</v>
      </c>
      <c r="J972" s="14">
        <f>TRUNC(I972*D972,1)</f>
        <v>0</v>
      </c>
      <c r="K972" s="13">
        <f>TRUNC(E972+G972+I972,1)</f>
        <v>8515</v>
      </c>
      <c r="L972" s="14">
        <f>TRUNC(F972+H972+J972,1)</f>
        <v>851.5</v>
      </c>
      <c r="M972" s="8" t="s">
        <v>2219</v>
      </c>
      <c r="N972" s="2" t="s">
        <v>1539</v>
      </c>
      <c r="O972" s="2" t="s">
        <v>2220</v>
      </c>
      <c r="P972" s="2" t="s">
        <v>64</v>
      </c>
      <c r="Q972" s="2" t="s">
        <v>65</v>
      </c>
      <c r="R972" s="2" t="s">
        <v>65</v>
      </c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2" t="s">
        <v>52</v>
      </c>
      <c r="AW972" s="2" t="s">
        <v>2221</v>
      </c>
      <c r="AX972" s="2" t="s">
        <v>52</v>
      </c>
      <c r="AY972" s="2" t="s">
        <v>52</v>
      </c>
    </row>
    <row r="973" spans="1:51" ht="30" customHeight="1" x14ac:dyDescent="0.3">
      <c r="A973" s="8" t="s">
        <v>904</v>
      </c>
      <c r="B973" s="8" t="s">
        <v>52</v>
      </c>
      <c r="C973" s="8" t="s">
        <v>52</v>
      </c>
      <c r="D973" s="9"/>
      <c r="E973" s="13"/>
      <c r="F973" s="14">
        <f>TRUNC(SUMIF(N972:N972, N971, F972:F972),0)</f>
        <v>91</v>
      </c>
      <c r="G973" s="13"/>
      <c r="H973" s="14">
        <f>TRUNC(SUMIF(N972:N972, N971, H972:H972),0)</f>
        <v>760</v>
      </c>
      <c r="I973" s="13"/>
      <c r="J973" s="14">
        <f>TRUNC(SUMIF(N972:N972, N971, J972:J972),0)</f>
        <v>0</v>
      </c>
      <c r="K973" s="13"/>
      <c r="L973" s="14">
        <f>F973+H973+J973</f>
        <v>851</v>
      </c>
      <c r="M973" s="8" t="s">
        <v>52</v>
      </c>
      <c r="N973" s="2" t="s">
        <v>99</v>
      </c>
      <c r="O973" s="2" t="s">
        <v>99</v>
      </c>
      <c r="P973" s="2" t="s">
        <v>52</v>
      </c>
      <c r="Q973" s="2" t="s">
        <v>52</v>
      </c>
      <c r="R973" s="2" t="s">
        <v>52</v>
      </c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2" t="s">
        <v>52</v>
      </c>
      <c r="AW973" s="2" t="s">
        <v>52</v>
      </c>
      <c r="AX973" s="2" t="s">
        <v>52</v>
      </c>
      <c r="AY973" s="2" t="s">
        <v>52</v>
      </c>
    </row>
    <row r="974" spans="1:51" ht="30" customHeight="1" x14ac:dyDescent="0.3">
      <c r="A974" s="9"/>
      <c r="B974" s="9"/>
      <c r="C974" s="9"/>
      <c r="D974" s="9"/>
      <c r="E974" s="13"/>
      <c r="F974" s="14"/>
      <c r="G974" s="13"/>
      <c r="H974" s="14"/>
      <c r="I974" s="13"/>
      <c r="J974" s="14"/>
      <c r="K974" s="13"/>
      <c r="L974" s="14"/>
      <c r="M974" s="9"/>
    </row>
    <row r="975" spans="1:51" ht="30" customHeight="1" x14ac:dyDescent="0.3">
      <c r="A975" s="36" t="s">
        <v>2222</v>
      </c>
      <c r="B975" s="36"/>
      <c r="C975" s="36"/>
      <c r="D975" s="36"/>
      <c r="E975" s="37"/>
      <c r="F975" s="38"/>
      <c r="G975" s="37"/>
      <c r="H975" s="38"/>
      <c r="I975" s="37"/>
      <c r="J975" s="38"/>
      <c r="K975" s="37"/>
      <c r="L975" s="38"/>
      <c r="M975" s="36"/>
      <c r="N975" s="1" t="s">
        <v>2220</v>
      </c>
    </row>
    <row r="976" spans="1:51" ht="30" customHeight="1" x14ac:dyDescent="0.3">
      <c r="A976" s="8" t="s">
        <v>2048</v>
      </c>
      <c r="B976" s="8" t="s">
        <v>911</v>
      </c>
      <c r="C976" s="8" t="s">
        <v>912</v>
      </c>
      <c r="D976" s="9">
        <v>2.7E-2</v>
      </c>
      <c r="E976" s="13">
        <f>단가대비표!O206</f>
        <v>0</v>
      </c>
      <c r="F976" s="14">
        <f>TRUNC(E976*D976,1)</f>
        <v>0</v>
      </c>
      <c r="G976" s="13">
        <f>단가대비표!P206</f>
        <v>213676</v>
      </c>
      <c r="H976" s="14">
        <f>TRUNC(G976*D976,1)</f>
        <v>5769.2</v>
      </c>
      <c r="I976" s="13">
        <f>단가대비표!V206</f>
        <v>0</v>
      </c>
      <c r="J976" s="14">
        <f>TRUNC(I976*D976,1)</f>
        <v>0</v>
      </c>
      <c r="K976" s="13">
        <f t="shared" ref="K976:L978" si="131">TRUNC(E976+G976+I976,1)</f>
        <v>213676</v>
      </c>
      <c r="L976" s="14">
        <f t="shared" si="131"/>
        <v>5769.2</v>
      </c>
      <c r="M976" s="8" t="s">
        <v>52</v>
      </c>
      <c r="N976" s="2" t="s">
        <v>2220</v>
      </c>
      <c r="O976" s="2" t="s">
        <v>2049</v>
      </c>
      <c r="P976" s="2" t="s">
        <v>65</v>
      </c>
      <c r="Q976" s="2" t="s">
        <v>65</v>
      </c>
      <c r="R976" s="2" t="s">
        <v>64</v>
      </c>
      <c r="S976" s="3"/>
      <c r="T976" s="3"/>
      <c r="U976" s="3"/>
      <c r="V976" s="3">
        <v>1</v>
      </c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2" t="s">
        <v>52</v>
      </c>
      <c r="AW976" s="2" t="s">
        <v>2223</v>
      </c>
      <c r="AX976" s="2" t="s">
        <v>52</v>
      </c>
      <c r="AY976" s="2" t="s">
        <v>52</v>
      </c>
    </row>
    <row r="977" spans="1:51" ht="30" customHeight="1" x14ac:dyDescent="0.3">
      <c r="A977" s="8" t="s">
        <v>915</v>
      </c>
      <c r="B977" s="8" t="s">
        <v>911</v>
      </c>
      <c r="C977" s="8" t="s">
        <v>912</v>
      </c>
      <c r="D977" s="9">
        <v>1.2999999999999999E-2</v>
      </c>
      <c r="E977" s="13">
        <f>단가대비표!O187</f>
        <v>0</v>
      </c>
      <c r="F977" s="14">
        <f>TRUNC(E977*D977,1)</f>
        <v>0</v>
      </c>
      <c r="G977" s="13">
        <f>단가대비표!P187</f>
        <v>141096</v>
      </c>
      <c r="H977" s="14">
        <f>TRUNC(G977*D977,1)</f>
        <v>1834.2</v>
      </c>
      <c r="I977" s="13">
        <f>단가대비표!V187</f>
        <v>0</v>
      </c>
      <c r="J977" s="14">
        <f>TRUNC(I977*D977,1)</f>
        <v>0</v>
      </c>
      <c r="K977" s="13">
        <f t="shared" si="131"/>
        <v>141096</v>
      </c>
      <c r="L977" s="14">
        <f t="shared" si="131"/>
        <v>1834.2</v>
      </c>
      <c r="M977" s="8" t="s">
        <v>52</v>
      </c>
      <c r="N977" s="2" t="s">
        <v>2220</v>
      </c>
      <c r="O977" s="2" t="s">
        <v>916</v>
      </c>
      <c r="P977" s="2" t="s">
        <v>65</v>
      </c>
      <c r="Q977" s="2" t="s">
        <v>65</v>
      </c>
      <c r="R977" s="2" t="s">
        <v>64</v>
      </c>
      <c r="S977" s="3"/>
      <c r="T977" s="3"/>
      <c r="U977" s="3"/>
      <c r="V977" s="3">
        <v>1</v>
      </c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2" t="s">
        <v>52</v>
      </c>
      <c r="AW977" s="2" t="s">
        <v>2224</v>
      </c>
      <c r="AX977" s="2" t="s">
        <v>52</v>
      </c>
      <c r="AY977" s="2" t="s">
        <v>52</v>
      </c>
    </row>
    <row r="978" spans="1:51" ht="30" customHeight="1" x14ac:dyDescent="0.3">
      <c r="A978" s="8" t="s">
        <v>2052</v>
      </c>
      <c r="B978" s="8" t="s">
        <v>2225</v>
      </c>
      <c r="C978" s="8" t="s">
        <v>623</v>
      </c>
      <c r="D978" s="9">
        <v>1</v>
      </c>
      <c r="E978" s="13">
        <f>TRUNC(SUMIF(V976:V978, RIGHTB(O978, 1), H976:H978)*U978, 2)</f>
        <v>912.4</v>
      </c>
      <c r="F978" s="14">
        <f>TRUNC(E978*D978,1)</f>
        <v>912.4</v>
      </c>
      <c r="G978" s="13">
        <v>0</v>
      </c>
      <c r="H978" s="14">
        <f>TRUNC(G978*D978,1)</f>
        <v>0</v>
      </c>
      <c r="I978" s="13">
        <v>0</v>
      </c>
      <c r="J978" s="14">
        <f>TRUNC(I978*D978,1)</f>
        <v>0</v>
      </c>
      <c r="K978" s="13">
        <f t="shared" si="131"/>
        <v>912.4</v>
      </c>
      <c r="L978" s="14">
        <f t="shared" si="131"/>
        <v>912.4</v>
      </c>
      <c r="M978" s="8" t="s">
        <v>52</v>
      </c>
      <c r="N978" s="2" t="s">
        <v>2220</v>
      </c>
      <c r="O978" s="2" t="s">
        <v>806</v>
      </c>
      <c r="P978" s="2" t="s">
        <v>65</v>
      </c>
      <c r="Q978" s="2" t="s">
        <v>65</v>
      </c>
      <c r="R978" s="2" t="s">
        <v>65</v>
      </c>
      <c r="S978" s="3">
        <v>1</v>
      </c>
      <c r="T978" s="3">
        <v>0</v>
      </c>
      <c r="U978" s="3">
        <v>0.12</v>
      </c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2" t="s">
        <v>52</v>
      </c>
      <c r="AW978" s="2" t="s">
        <v>2226</v>
      </c>
      <c r="AX978" s="2" t="s">
        <v>52</v>
      </c>
      <c r="AY978" s="2" t="s">
        <v>52</v>
      </c>
    </row>
    <row r="979" spans="1:51" ht="30" customHeight="1" x14ac:dyDescent="0.3">
      <c r="A979" s="8" t="s">
        <v>904</v>
      </c>
      <c r="B979" s="8" t="s">
        <v>52</v>
      </c>
      <c r="C979" s="8" t="s">
        <v>52</v>
      </c>
      <c r="D979" s="9"/>
      <c r="E979" s="13"/>
      <c r="F979" s="14">
        <f>TRUNC(SUMIF(N976:N978, N975, F976:F978),0)</f>
        <v>912</v>
      </c>
      <c r="G979" s="13"/>
      <c r="H979" s="14">
        <f>TRUNC(SUMIF(N976:N978, N975, H976:H978),0)</f>
        <v>7603</v>
      </c>
      <c r="I979" s="13"/>
      <c r="J979" s="14">
        <f>TRUNC(SUMIF(N976:N978, N975, J976:J978),0)</f>
        <v>0</v>
      </c>
      <c r="K979" s="13"/>
      <c r="L979" s="14">
        <f>F979+H979+J979</f>
        <v>8515</v>
      </c>
      <c r="M979" s="8" t="s">
        <v>52</v>
      </c>
      <c r="N979" s="2" t="s">
        <v>99</v>
      </c>
      <c r="O979" s="2" t="s">
        <v>99</v>
      </c>
      <c r="P979" s="2" t="s">
        <v>52</v>
      </c>
      <c r="Q979" s="2" t="s">
        <v>52</v>
      </c>
      <c r="R979" s="2" t="s">
        <v>52</v>
      </c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2" t="s">
        <v>52</v>
      </c>
      <c r="AW979" s="2" t="s">
        <v>52</v>
      </c>
      <c r="AX979" s="2" t="s">
        <v>52</v>
      </c>
      <c r="AY979" s="2" t="s">
        <v>52</v>
      </c>
    </row>
    <row r="980" spans="1:51" ht="30" customHeight="1" x14ac:dyDescent="0.3">
      <c r="A980" s="9"/>
      <c r="B980" s="9"/>
      <c r="C980" s="9"/>
      <c r="D980" s="9"/>
      <c r="E980" s="13"/>
      <c r="F980" s="14"/>
      <c r="G980" s="13"/>
      <c r="H980" s="14"/>
      <c r="I980" s="13"/>
      <c r="J980" s="14"/>
      <c r="K980" s="13"/>
      <c r="L980" s="14"/>
      <c r="M980" s="9"/>
    </row>
    <row r="981" spans="1:51" ht="30" customHeight="1" x14ac:dyDescent="0.3">
      <c r="A981" s="36" t="s">
        <v>2227</v>
      </c>
      <c r="B981" s="36"/>
      <c r="C981" s="36"/>
      <c r="D981" s="36"/>
      <c r="E981" s="37"/>
      <c r="F981" s="38"/>
      <c r="G981" s="37"/>
      <c r="H981" s="38"/>
      <c r="I981" s="37"/>
      <c r="J981" s="38"/>
      <c r="K981" s="37"/>
      <c r="L981" s="38"/>
      <c r="M981" s="36"/>
      <c r="N981" s="1" t="s">
        <v>1544</v>
      </c>
    </row>
    <row r="982" spans="1:51" ht="30" customHeight="1" x14ac:dyDescent="0.3">
      <c r="A982" s="8" t="s">
        <v>2048</v>
      </c>
      <c r="B982" s="8" t="s">
        <v>911</v>
      </c>
      <c r="C982" s="8" t="s">
        <v>912</v>
      </c>
      <c r="D982" s="9">
        <v>0.01</v>
      </c>
      <c r="E982" s="13">
        <f>단가대비표!O206</f>
        <v>0</v>
      </c>
      <c r="F982" s="14">
        <f>TRUNC(E982*D982,1)</f>
        <v>0</v>
      </c>
      <c r="G982" s="13">
        <f>단가대비표!P206</f>
        <v>213676</v>
      </c>
      <c r="H982" s="14">
        <f>TRUNC(G982*D982,1)</f>
        <v>2136.6999999999998</v>
      </c>
      <c r="I982" s="13">
        <f>단가대비표!V206</f>
        <v>0</v>
      </c>
      <c r="J982" s="14">
        <f>TRUNC(I982*D982,1)</f>
        <v>0</v>
      </c>
      <c r="K982" s="13">
        <f t="shared" ref="K982:L984" si="132">TRUNC(E982+G982+I982,1)</f>
        <v>213676</v>
      </c>
      <c r="L982" s="14">
        <f t="shared" si="132"/>
        <v>2136.6999999999998</v>
      </c>
      <c r="M982" s="8" t="s">
        <v>52</v>
      </c>
      <c r="N982" s="2" t="s">
        <v>1544</v>
      </c>
      <c r="O982" s="2" t="s">
        <v>2049</v>
      </c>
      <c r="P982" s="2" t="s">
        <v>65</v>
      </c>
      <c r="Q982" s="2" t="s">
        <v>65</v>
      </c>
      <c r="R982" s="2" t="s">
        <v>64</v>
      </c>
      <c r="S982" s="3"/>
      <c r="T982" s="3"/>
      <c r="U982" s="3"/>
      <c r="V982" s="3">
        <v>1</v>
      </c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2" t="s">
        <v>52</v>
      </c>
      <c r="AW982" s="2" t="s">
        <v>2228</v>
      </c>
      <c r="AX982" s="2" t="s">
        <v>52</v>
      </c>
      <c r="AY982" s="2" t="s">
        <v>52</v>
      </c>
    </row>
    <row r="983" spans="1:51" ht="30" customHeight="1" x14ac:dyDescent="0.3">
      <c r="A983" s="8" t="s">
        <v>915</v>
      </c>
      <c r="B983" s="8" t="s">
        <v>911</v>
      </c>
      <c r="C983" s="8" t="s">
        <v>912</v>
      </c>
      <c r="D983" s="9">
        <v>1E-3</v>
      </c>
      <c r="E983" s="13">
        <f>단가대비표!O187</f>
        <v>0</v>
      </c>
      <c r="F983" s="14">
        <f>TRUNC(E983*D983,1)</f>
        <v>0</v>
      </c>
      <c r="G983" s="13">
        <f>단가대비표!P187</f>
        <v>141096</v>
      </c>
      <c r="H983" s="14">
        <f>TRUNC(G983*D983,1)</f>
        <v>141</v>
      </c>
      <c r="I983" s="13">
        <f>단가대비표!V187</f>
        <v>0</v>
      </c>
      <c r="J983" s="14">
        <f>TRUNC(I983*D983,1)</f>
        <v>0</v>
      </c>
      <c r="K983" s="13">
        <f t="shared" si="132"/>
        <v>141096</v>
      </c>
      <c r="L983" s="14">
        <f t="shared" si="132"/>
        <v>141</v>
      </c>
      <c r="M983" s="8" t="s">
        <v>52</v>
      </c>
      <c r="N983" s="2" t="s">
        <v>1544</v>
      </c>
      <c r="O983" s="2" t="s">
        <v>916</v>
      </c>
      <c r="P983" s="2" t="s">
        <v>65</v>
      </c>
      <c r="Q983" s="2" t="s">
        <v>65</v>
      </c>
      <c r="R983" s="2" t="s">
        <v>64</v>
      </c>
      <c r="S983" s="3"/>
      <c r="T983" s="3"/>
      <c r="U983" s="3"/>
      <c r="V983" s="3">
        <v>1</v>
      </c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2" t="s">
        <v>52</v>
      </c>
      <c r="AW983" s="2" t="s">
        <v>2229</v>
      </c>
      <c r="AX983" s="2" t="s">
        <v>52</v>
      </c>
      <c r="AY983" s="2" t="s">
        <v>52</v>
      </c>
    </row>
    <row r="984" spans="1:51" ht="30" customHeight="1" x14ac:dyDescent="0.3">
      <c r="A984" s="8" t="s">
        <v>2052</v>
      </c>
      <c r="B984" s="8" t="s">
        <v>1032</v>
      </c>
      <c r="C984" s="8" t="s">
        <v>623</v>
      </c>
      <c r="D984" s="9">
        <v>1</v>
      </c>
      <c r="E984" s="13">
        <f>TRUNC(SUMIF(V982:V984, RIGHTB(O984, 1), H982:H984)*U984, 2)</f>
        <v>68.33</v>
      </c>
      <c r="F984" s="14">
        <f>TRUNC(E984*D984,1)</f>
        <v>68.3</v>
      </c>
      <c r="G984" s="13">
        <v>0</v>
      </c>
      <c r="H984" s="14">
        <f>TRUNC(G984*D984,1)</f>
        <v>0</v>
      </c>
      <c r="I984" s="13">
        <v>0</v>
      </c>
      <c r="J984" s="14">
        <f>TRUNC(I984*D984,1)</f>
        <v>0</v>
      </c>
      <c r="K984" s="13">
        <f t="shared" si="132"/>
        <v>68.3</v>
      </c>
      <c r="L984" s="14">
        <f t="shared" si="132"/>
        <v>68.3</v>
      </c>
      <c r="M984" s="8" t="s">
        <v>52</v>
      </c>
      <c r="N984" s="2" t="s">
        <v>1544</v>
      </c>
      <c r="O984" s="2" t="s">
        <v>806</v>
      </c>
      <c r="P984" s="2" t="s">
        <v>65</v>
      </c>
      <c r="Q984" s="2" t="s">
        <v>65</v>
      </c>
      <c r="R984" s="2" t="s">
        <v>65</v>
      </c>
      <c r="S984" s="3">
        <v>1</v>
      </c>
      <c r="T984" s="3">
        <v>0</v>
      </c>
      <c r="U984" s="3">
        <v>0.03</v>
      </c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2" t="s">
        <v>52</v>
      </c>
      <c r="AW984" s="2" t="s">
        <v>2230</v>
      </c>
      <c r="AX984" s="2" t="s">
        <v>52</v>
      </c>
      <c r="AY984" s="2" t="s">
        <v>52</v>
      </c>
    </row>
    <row r="985" spans="1:51" ht="30" customHeight="1" x14ac:dyDescent="0.3">
      <c r="A985" s="8" t="s">
        <v>904</v>
      </c>
      <c r="B985" s="8" t="s">
        <v>52</v>
      </c>
      <c r="C985" s="8" t="s">
        <v>52</v>
      </c>
      <c r="D985" s="9"/>
      <c r="E985" s="13"/>
      <c r="F985" s="14">
        <f>TRUNC(SUMIF(N982:N984, N981, F982:F984),0)</f>
        <v>68</v>
      </c>
      <c r="G985" s="13"/>
      <c r="H985" s="14">
        <f>TRUNC(SUMIF(N982:N984, N981, H982:H984),0)</f>
        <v>2277</v>
      </c>
      <c r="I985" s="13"/>
      <c r="J985" s="14">
        <f>TRUNC(SUMIF(N982:N984, N981, J982:J984),0)</f>
        <v>0</v>
      </c>
      <c r="K985" s="13"/>
      <c r="L985" s="14">
        <f>F985+H985+J985</f>
        <v>2345</v>
      </c>
      <c r="M985" s="8" t="s">
        <v>52</v>
      </c>
      <c r="N985" s="2" t="s">
        <v>99</v>
      </c>
      <c r="O985" s="2" t="s">
        <v>99</v>
      </c>
      <c r="P985" s="2" t="s">
        <v>52</v>
      </c>
      <c r="Q985" s="2" t="s">
        <v>52</v>
      </c>
      <c r="R985" s="2" t="s">
        <v>52</v>
      </c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2" t="s">
        <v>52</v>
      </c>
      <c r="AW985" s="2" t="s">
        <v>52</v>
      </c>
      <c r="AX985" s="2" t="s">
        <v>52</v>
      </c>
      <c r="AY985" s="2" t="s">
        <v>52</v>
      </c>
    </row>
    <row r="986" spans="1:51" ht="30" customHeight="1" x14ac:dyDescent="0.3">
      <c r="A986" s="9"/>
      <c r="B986" s="9"/>
      <c r="C986" s="9"/>
      <c r="D986" s="9"/>
      <c r="E986" s="13"/>
      <c r="F986" s="14"/>
      <c r="G986" s="13"/>
      <c r="H986" s="14"/>
      <c r="I986" s="13"/>
      <c r="J986" s="14"/>
      <c r="K986" s="13"/>
      <c r="L986" s="14"/>
      <c r="M986" s="9"/>
    </row>
    <row r="987" spans="1:51" ht="30" customHeight="1" x14ac:dyDescent="0.3">
      <c r="A987" s="36" t="s">
        <v>2231</v>
      </c>
      <c r="B987" s="36"/>
      <c r="C987" s="36"/>
      <c r="D987" s="36"/>
      <c r="E987" s="37"/>
      <c r="F987" s="38"/>
      <c r="G987" s="37"/>
      <c r="H987" s="38"/>
      <c r="I987" s="37"/>
      <c r="J987" s="38"/>
      <c r="K987" s="37"/>
      <c r="L987" s="38"/>
      <c r="M987" s="36"/>
      <c r="N987" s="1" t="s">
        <v>1549</v>
      </c>
    </row>
    <row r="988" spans="1:51" ht="30" customHeight="1" x14ac:dyDescent="0.3">
      <c r="A988" s="8" t="s">
        <v>2232</v>
      </c>
      <c r="B988" s="8" t="s">
        <v>2233</v>
      </c>
      <c r="C988" s="8" t="s">
        <v>992</v>
      </c>
      <c r="D988" s="9">
        <v>0.26</v>
      </c>
      <c r="E988" s="13">
        <f>단가대비표!O175</f>
        <v>4974</v>
      </c>
      <c r="F988" s="14">
        <f>TRUNC(E988*D988,1)</f>
        <v>1293.2</v>
      </c>
      <c r="G988" s="13">
        <f>단가대비표!P175</f>
        <v>0</v>
      </c>
      <c r="H988" s="14">
        <f>TRUNC(G988*D988,1)</f>
        <v>0</v>
      </c>
      <c r="I988" s="13">
        <f>단가대비표!V175</f>
        <v>0</v>
      </c>
      <c r="J988" s="14">
        <f>TRUNC(I988*D988,1)</f>
        <v>0</v>
      </c>
      <c r="K988" s="13">
        <f t="shared" ref="K988:L991" si="133">TRUNC(E988+G988+I988,1)</f>
        <v>4974</v>
      </c>
      <c r="L988" s="14">
        <f t="shared" si="133"/>
        <v>1293.2</v>
      </c>
      <c r="M988" s="8" t="s">
        <v>52</v>
      </c>
      <c r="N988" s="2" t="s">
        <v>1549</v>
      </c>
      <c r="O988" s="2" t="s">
        <v>2234</v>
      </c>
      <c r="P988" s="2" t="s">
        <v>65</v>
      </c>
      <c r="Q988" s="2" t="s">
        <v>65</v>
      </c>
      <c r="R988" s="2" t="s">
        <v>64</v>
      </c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2" t="s">
        <v>52</v>
      </c>
      <c r="AW988" s="2" t="s">
        <v>2235</v>
      </c>
      <c r="AX988" s="2" t="s">
        <v>52</v>
      </c>
      <c r="AY988" s="2" t="s">
        <v>52</v>
      </c>
    </row>
    <row r="989" spans="1:51" ht="30" customHeight="1" x14ac:dyDescent="0.3">
      <c r="A989" s="8" t="s">
        <v>2236</v>
      </c>
      <c r="B989" s="8" t="s">
        <v>2237</v>
      </c>
      <c r="C989" s="8" t="s">
        <v>992</v>
      </c>
      <c r="D989" s="9">
        <v>0.05</v>
      </c>
      <c r="E989" s="13">
        <f>단가대비표!O179</f>
        <v>3194.44</v>
      </c>
      <c r="F989" s="14">
        <f>TRUNC(E989*D989,1)</f>
        <v>159.69999999999999</v>
      </c>
      <c r="G989" s="13">
        <f>단가대비표!P179</f>
        <v>0</v>
      </c>
      <c r="H989" s="14">
        <f>TRUNC(G989*D989,1)</f>
        <v>0</v>
      </c>
      <c r="I989" s="13">
        <f>단가대비표!V179</f>
        <v>0</v>
      </c>
      <c r="J989" s="14">
        <f>TRUNC(I989*D989,1)</f>
        <v>0</v>
      </c>
      <c r="K989" s="13">
        <f t="shared" si="133"/>
        <v>3194.4</v>
      </c>
      <c r="L989" s="14">
        <f t="shared" si="133"/>
        <v>159.69999999999999</v>
      </c>
      <c r="M989" s="8" t="s">
        <v>52</v>
      </c>
      <c r="N989" s="2" t="s">
        <v>1549</v>
      </c>
      <c r="O989" s="2" t="s">
        <v>2238</v>
      </c>
      <c r="P989" s="2" t="s">
        <v>65</v>
      </c>
      <c r="Q989" s="2" t="s">
        <v>65</v>
      </c>
      <c r="R989" s="2" t="s">
        <v>64</v>
      </c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2" t="s">
        <v>52</v>
      </c>
      <c r="AW989" s="2" t="s">
        <v>2239</v>
      </c>
      <c r="AX989" s="2" t="s">
        <v>52</v>
      </c>
      <c r="AY989" s="2" t="s">
        <v>52</v>
      </c>
    </row>
    <row r="990" spans="1:51" ht="30" customHeight="1" x14ac:dyDescent="0.3">
      <c r="A990" s="8" t="s">
        <v>2240</v>
      </c>
      <c r="B990" s="8" t="s">
        <v>2241</v>
      </c>
      <c r="C990" s="8" t="s">
        <v>172</v>
      </c>
      <c r="D990" s="9">
        <v>0.06</v>
      </c>
      <c r="E990" s="13">
        <f>단가대비표!O171</f>
        <v>1993.54</v>
      </c>
      <c r="F990" s="14">
        <f>TRUNC(E990*D990,1)</f>
        <v>119.6</v>
      </c>
      <c r="G990" s="13">
        <f>단가대비표!P171</f>
        <v>0</v>
      </c>
      <c r="H990" s="14">
        <f>TRUNC(G990*D990,1)</f>
        <v>0</v>
      </c>
      <c r="I990" s="13">
        <f>단가대비표!V171</f>
        <v>0</v>
      </c>
      <c r="J990" s="14">
        <f>TRUNC(I990*D990,1)</f>
        <v>0</v>
      </c>
      <c r="K990" s="13">
        <f t="shared" si="133"/>
        <v>1993.5</v>
      </c>
      <c r="L990" s="14">
        <f t="shared" si="133"/>
        <v>119.6</v>
      </c>
      <c r="M990" s="8" t="s">
        <v>2242</v>
      </c>
      <c r="N990" s="2" t="s">
        <v>1549</v>
      </c>
      <c r="O990" s="2" t="s">
        <v>2243</v>
      </c>
      <c r="P990" s="2" t="s">
        <v>65</v>
      </c>
      <c r="Q990" s="2" t="s">
        <v>65</v>
      </c>
      <c r="R990" s="2" t="s">
        <v>64</v>
      </c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2" t="s">
        <v>52</v>
      </c>
      <c r="AW990" s="2" t="s">
        <v>2244</v>
      </c>
      <c r="AX990" s="2" t="s">
        <v>52</v>
      </c>
      <c r="AY990" s="2" t="s">
        <v>52</v>
      </c>
    </row>
    <row r="991" spans="1:51" ht="30" customHeight="1" x14ac:dyDescent="0.3">
      <c r="A991" s="8" t="s">
        <v>2245</v>
      </c>
      <c r="B991" s="8" t="s">
        <v>2246</v>
      </c>
      <c r="C991" s="8" t="s">
        <v>897</v>
      </c>
      <c r="D991" s="9">
        <v>0.5</v>
      </c>
      <c r="E991" s="13">
        <f>단가대비표!O168</f>
        <v>200</v>
      </c>
      <c r="F991" s="14">
        <f>TRUNC(E991*D991,1)</f>
        <v>100</v>
      </c>
      <c r="G991" s="13">
        <f>단가대비표!P168</f>
        <v>0</v>
      </c>
      <c r="H991" s="14">
        <f>TRUNC(G991*D991,1)</f>
        <v>0</v>
      </c>
      <c r="I991" s="13">
        <f>단가대비표!V168</f>
        <v>0</v>
      </c>
      <c r="J991" s="14">
        <f>TRUNC(I991*D991,1)</f>
        <v>0</v>
      </c>
      <c r="K991" s="13">
        <f t="shared" si="133"/>
        <v>200</v>
      </c>
      <c r="L991" s="14">
        <f t="shared" si="133"/>
        <v>100</v>
      </c>
      <c r="M991" s="8" t="s">
        <v>52</v>
      </c>
      <c r="N991" s="2" t="s">
        <v>1549</v>
      </c>
      <c r="O991" s="2" t="s">
        <v>2247</v>
      </c>
      <c r="P991" s="2" t="s">
        <v>65</v>
      </c>
      <c r="Q991" s="2" t="s">
        <v>65</v>
      </c>
      <c r="R991" s="2" t="s">
        <v>64</v>
      </c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2" t="s">
        <v>52</v>
      </c>
      <c r="AW991" s="2" t="s">
        <v>2248</v>
      </c>
      <c r="AX991" s="2" t="s">
        <v>52</v>
      </c>
      <c r="AY991" s="2" t="s">
        <v>52</v>
      </c>
    </row>
    <row r="992" spans="1:51" ht="30" customHeight="1" x14ac:dyDescent="0.3">
      <c r="A992" s="8" t="s">
        <v>904</v>
      </c>
      <c r="B992" s="8" t="s">
        <v>52</v>
      </c>
      <c r="C992" s="8" t="s">
        <v>52</v>
      </c>
      <c r="D992" s="9"/>
      <c r="E992" s="13"/>
      <c r="F992" s="14">
        <f>TRUNC(SUMIF(N988:N991, N987, F988:F991),0)</f>
        <v>1672</v>
      </c>
      <c r="G992" s="13"/>
      <c r="H992" s="14">
        <f>TRUNC(SUMIF(N988:N991, N987, H988:H991),0)</f>
        <v>0</v>
      </c>
      <c r="I992" s="13"/>
      <c r="J992" s="14">
        <f>TRUNC(SUMIF(N988:N991, N987, J988:J991),0)</f>
        <v>0</v>
      </c>
      <c r="K992" s="13"/>
      <c r="L992" s="14">
        <f>F992+H992+J992</f>
        <v>1672</v>
      </c>
      <c r="M992" s="8" t="s">
        <v>52</v>
      </c>
      <c r="N992" s="2" t="s">
        <v>99</v>
      </c>
      <c r="O992" s="2" t="s">
        <v>99</v>
      </c>
      <c r="P992" s="2" t="s">
        <v>52</v>
      </c>
      <c r="Q992" s="2" t="s">
        <v>52</v>
      </c>
      <c r="R992" s="2" t="s">
        <v>52</v>
      </c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2" t="s">
        <v>52</v>
      </c>
      <c r="AW992" s="2" t="s">
        <v>52</v>
      </c>
      <c r="AX992" s="2" t="s">
        <v>52</v>
      </c>
      <c r="AY992" s="2" t="s">
        <v>52</v>
      </c>
    </row>
    <row r="993" spans="1:51" ht="30" customHeight="1" x14ac:dyDescent="0.3">
      <c r="A993" s="9"/>
      <c r="B993" s="9"/>
      <c r="C993" s="9"/>
      <c r="D993" s="9"/>
      <c r="E993" s="13"/>
      <c r="F993" s="14"/>
      <c r="G993" s="13"/>
      <c r="H993" s="14"/>
      <c r="I993" s="13"/>
      <c r="J993" s="14"/>
      <c r="K993" s="13"/>
      <c r="L993" s="14"/>
      <c r="M993" s="9"/>
    </row>
    <row r="994" spans="1:51" ht="30" customHeight="1" x14ac:dyDescent="0.3">
      <c r="A994" s="36" t="s">
        <v>2249</v>
      </c>
      <c r="B994" s="36"/>
      <c r="C994" s="36"/>
      <c r="D994" s="36"/>
      <c r="E994" s="37"/>
      <c r="F994" s="38"/>
      <c r="G994" s="37"/>
      <c r="H994" s="38"/>
      <c r="I994" s="37"/>
      <c r="J994" s="38"/>
      <c r="K994" s="37"/>
      <c r="L994" s="38"/>
      <c r="M994" s="36"/>
      <c r="N994" s="1" t="s">
        <v>1554</v>
      </c>
    </row>
    <row r="995" spans="1:51" ht="30" customHeight="1" x14ac:dyDescent="0.3">
      <c r="A995" s="8" t="s">
        <v>2048</v>
      </c>
      <c r="B995" s="8" t="s">
        <v>911</v>
      </c>
      <c r="C995" s="8" t="s">
        <v>912</v>
      </c>
      <c r="D995" s="9">
        <v>6.7000000000000004E-2</v>
      </c>
      <c r="E995" s="13">
        <f>단가대비표!O206</f>
        <v>0</v>
      </c>
      <c r="F995" s="14">
        <f>TRUNC(E995*D995,1)</f>
        <v>0</v>
      </c>
      <c r="G995" s="13">
        <f>단가대비표!P206</f>
        <v>213676</v>
      </c>
      <c r="H995" s="14">
        <f>TRUNC(G995*D995,1)</f>
        <v>14316.2</v>
      </c>
      <c r="I995" s="13">
        <f>단가대비표!V206</f>
        <v>0</v>
      </c>
      <c r="J995" s="14">
        <f>TRUNC(I995*D995,1)</f>
        <v>0</v>
      </c>
      <c r="K995" s="13">
        <f t="shared" ref="K995:L997" si="134">TRUNC(E995+G995+I995,1)</f>
        <v>213676</v>
      </c>
      <c r="L995" s="14">
        <f t="shared" si="134"/>
        <v>14316.2</v>
      </c>
      <c r="M995" s="8" t="s">
        <v>52</v>
      </c>
      <c r="N995" s="2" t="s">
        <v>1554</v>
      </c>
      <c r="O995" s="2" t="s">
        <v>2049</v>
      </c>
      <c r="P995" s="2" t="s">
        <v>65</v>
      </c>
      <c r="Q995" s="2" t="s">
        <v>65</v>
      </c>
      <c r="R995" s="2" t="s">
        <v>64</v>
      </c>
      <c r="S995" s="3"/>
      <c r="T995" s="3"/>
      <c r="U995" s="3"/>
      <c r="V995" s="3">
        <v>1</v>
      </c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2" t="s">
        <v>52</v>
      </c>
      <c r="AW995" s="2" t="s">
        <v>2250</v>
      </c>
      <c r="AX995" s="2" t="s">
        <v>52</v>
      </c>
      <c r="AY995" s="2" t="s">
        <v>52</v>
      </c>
    </row>
    <row r="996" spans="1:51" ht="30" customHeight="1" x14ac:dyDescent="0.3">
      <c r="A996" s="8" t="s">
        <v>915</v>
      </c>
      <c r="B996" s="8" t="s">
        <v>911</v>
      </c>
      <c r="C996" s="8" t="s">
        <v>912</v>
      </c>
      <c r="D996" s="9">
        <v>1.0999999999999999E-2</v>
      </c>
      <c r="E996" s="13">
        <f>단가대비표!O187</f>
        <v>0</v>
      </c>
      <c r="F996" s="14">
        <f>TRUNC(E996*D996,1)</f>
        <v>0</v>
      </c>
      <c r="G996" s="13">
        <f>단가대비표!P187</f>
        <v>141096</v>
      </c>
      <c r="H996" s="14">
        <f>TRUNC(G996*D996,1)</f>
        <v>1552</v>
      </c>
      <c r="I996" s="13">
        <f>단가대비표!V187</f>
        <v>0</v>
      </c>
      <c r="J996" s="14">
        <f>TRUNC(I996*D996,1)</f>
        <v>0</v>
      </c>
      <c r="K996" s="13">
        <f t="shared" si="134"/>
        <v>141096</v>
      </c>
      <c r="L996" s="14">
        <f t="shared" si="134"/>
        <v>1552</v>
      </c>
      <c r="M996" s="8" t="s">
        <v>52</v>
      </c>
      <c r="N996" s="2" t="s">
        <v>1554</v>
      </c>
      <c r="O996" s="2" t="s">
        <v>916</v>
      </c>
      <c r="P996" s="2" t="s">
        <v>65</v>
      </c>
      <c r="Q996" s="2" t="s">
        <v>65</v>
      </c>
      <c r="R996" s="2" t="s">
        <v>64</v>
      </c>
      <c r="S996" s="3"/>
      <c r="T996" s="3"/>
      <c r="U996" s="3"/>
      <c r="V996" s="3">
        <v>1</v>
      </c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2" t="s">
        <v>52</v>
      </c>
      <c r="AW996" s="2" t="s">
        <v>2251</v>
      </c>
      <c r="AX996" s="2" t="s">
        <v>52</v>
      </c>
      <c r="AY996" s="2" t="s">
        <v>52</v>
      </c>
    </row>
    <row r="997" spans="1:51" ht="30" customHeight="1" x14ac:dyDescent="0.3">
      <c r="A997" s="8" t="s">
        <v>2052</v>
      </c>
      <c r="B997" s="8" t="s">
        <v>979</v>
      </c>
      <c r="C997" s="8" t="s">
        <v>623</v>
      </c>
      <c r="D997" s="9">
        <v>1</v>
      </c>
      <c r="E997" s="13">
        <f>TRUNC(SUMIF(V995:V997, RIGHTB(O997, 1), H995:H997)*U997, 2)</f>
        <v>317.36</v>
      </c>
      <c r="F997" s="14">
        <f>TRUNC(E997*D997,1)</f>
        <v>317.3</v>
      </c>
      <c r="G997" s="13">
        <v>0</v>
      </c>
      <c r="H997" s="14">
        <f>TRUNC(G997*D997,1)</f>
        <v>0</v>
      </c>
      <c r="I997" s="13">
        <v>0</v>
      </c>
      <c r="J997" s="14">
        <f>TRUNC(I997*D997,1)</f>
        <v>0</v>
      </c>
      <c r="K997" s="13">
        <f t="shared" si="134"/>
        <v>317.3</v>
      </c>
      <c r="L997" s="14">
        <f t="shared" si="134"/>
        <v>317.3</v>
      </c>
      <c r="M997" s="8" t="s">
        <v>52</v>
      </c>
      <c r="N997" s="2" t="s">
        <v>1554</v>
      </c>
      <c r="O997" s="2" t="s">
        <v>806</v>
      </c>
      <c r="P997" s="2" t="s">
        <v>65</v>
      </c>
      <c r="Q997" s="2" t="s">
        <v>65</v>
      </c>
      <c r="R997" s="2" t="s">
        <v>65</v>
      </c>
      <c r="S997" s="3">
        <v>1</v>
      </c>
      <c r="T997" s="3">
        <v>0</v>
      </c>
      <c r="U997" s="3">
        <v>0.02</v>
      </c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2" t="s">
        <v>52</v>
      </c>
      <c r="AW997" s="2" t="s">
        <v>2252</v>
      </c>
      <c r="AX997" s="2" t="s">
        <v>52</v>
      </c>
      <c r="AY997" s="2" t="s">
        <v>52</v>
      </c>
    </row>
    <row r="998" spans="1:51" ht="30" customHeight="1" x14ac:dyDescent="0.3">
      <c r="A998" s="8" t="s">
        <v>904</v>
      </c>
      <c r="B998" s="8" t="s">
        <v>52</v>
      </c>
      <c r="C998" s="8" t="s">
        <v>52</v>
      </c>
      <c r="D998" s="9"/>
      <c r="E998" s="13"/>
      <c r="F998" s="14">
        <f>TRUNC(SUMIF(N995:N997, N994, F995:F997),0)</f>
        <v>317</v>
      </c>
      <c r="G998" s="13"/>
      <c r="H998" s="14">
        <f>TRUNC(SUMIF(N995:N997, N994, H995:H997),0)</f>
        <v>15868</v>
      </c>
      <c r="I998" s="13"/>
      <c r="J998" s="14">
        <f>TRUNC(SUMIF(N995:N997, N994, J995:J997),0)</f>
        <v>0</v>
      </c>
      <c r="K998" s="13"/>
      <c r="L998" s="14">
        <f>F998+H998+J998</f>
        <v>16185</v>
      </c>
      <c r="M998" s="8" t="s">
        <v>52</v>
      </c>
      <c r="N998" s="2" t="s">
        <v>99</v>
      </c>
      <c r="O998" s="2" t="s">
        <v>99</v>
      </c>
      <c r="P998" s="2" t="s">
        <v>52</v>
      </c>
      <c r="Q998" s="2" t="s">
        <v>52</v>
      </c>
      <c r="R998" s="2" t="s">
        <v>52</v>
      </c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2" t="s">
        <v>52</v>
      </c>
      <c r="AW998" s="2" t="s">
        <v>52</v>
      </c>
      <c r="AX998" s="2" t="s">
        <v>52</v>
      </c>
      <c r="AY998" s="2" t="s">
        <v>52</v>
      </c>
    </row>
    <row r="999" spans="1:51" ht="30" customHeight="1" x14ac:dyDescent="0.3">
      <c r="A999" s="9"/>
      <c r="B999" s="9"/>
      <c r="C999" s="9"/>
      <c r="D999" s="9"/>
      <c r="E999" s="13"/>
      <c r="F999" s="14"/>
      <c r="G999" s="13"/>
      <c r="H999" s="14"/>
      <c r="I999" s="13"/>
      <c r="J999" s="14"/>
      <c r="K999" s="13"/>
      <c r="L999" s="14"/>
      <c r="M999" s="9"/>
    </row>
    <row r="1000" spans="1:51" ht="30" customHeight="1" x14ac:dyDescent="0.3">
      <c r="A1000" s="36" t="s">
        <v>2253</v>
      </c>
      <c r="B1000" s="36"/>
      <c r="C1000" s="36"/>
      <c r="D1000" s="36"/>
      <c r="E1000" s="37"/>
      <c r="F1000" s="38"/>
      <c r="G1000" s="37"/>
      <c r="H1000" s="38"/>
      <c r="I1000" s="37"/>
      <c r="J1000" s="38"/>
      <c r="K1000" s="37"/>
      <c r="L1000" s="38"/>
      <c r="M1000" s="36"/>
      <c r="N1000" s="1" t="s">
        <v>1560</v>
      </c>
    </row>
    <row r="1001" spans="1:51" ht="30" customHeight="1" x14ac:dyDescent="0.3">
      <c r="A1001" s="8" t="s">
        <v>2048</v>
      </c>
      <c r="B1001" s="8" t="s">
        <v>911</v>
      </c>
      <c r="C1001" s="8" t="s">
        <v>912</v>
      </c>
      <c r="D1001" s="9">
        <v>3.5000000000000003E-2</v>
      </c>
      <c r="E1001" s="13">
        <f>단가대비표!O206</f>
        <v>0</v>
      </c>
      <c r="F1001" s="14">
        <f>TRUNC(E1001*D1001,1)</f>
        <v>0</v>
      </c>
      <c r="G1001" s="13">
        <f>단가대비표!P206</f>
        <v>213676</v>
      </c>
      <c r="H1001" s="14">
        <f>TRUNC(G1001*D1001,1)</f>
        <v>7478.6</v>
      </c>
      <c r="I1001" s="13">
        <f>단가대비표!V206</f>
        <v>0</v>
      </c>
      <c r="J1001" s="14">
        <f>TRUNC(I1001*D1001,1)</f>
        <v>0</v>
      </c>
      <c r="K1001" s="13">
        <f t="shared" ref="K1001:L1003" si="135">TRUNC(E1001+G1001+I1001,1)</f>
        <v>213676</v>
      </c>
      <c r="L1001" s="14">
        <f t="shared" si="135"/>
        <v>7478.6</v>
      </c>
      <c r="M1001" s="8" t="s">
        <v>52</v>
      </c>
      <c r="N1001" s="2" t="s">
        <v>1560</v>
      </c>
      <c r="O1001" s="2" t="s">
        <v>2049</v>
      </c>
      <c r="P1001" s="2" t="s">
        <v>65</v>
      </c>
      <c r="Q1001" s="2" t="s">
        <v>65</v>
      </c>
      <c r="R1001" s="2" t="s">
        <v>64</v>
      </c>
      <c r="S1001" s="3"/>
      <c r="T1001" s="3"/>
      <c r="U1001" s="3"/>
      <c r="V1001" s="3">
        <v>1</v>
      </c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2" t="s">
        <v>52</v>
      </c>
      <c r="AW1001" s="2" t="s">
        <v>2254</v>
      </c>
      <c r="AX1001" s="2" t="s">
        <v>52</v>
      </c>
      <c r="AY1001" s="2" t="s">
        <v>52</v>
      </c>
    </row>
    <row r="1002" spans="1:51" ht="30" customHeight="1" x14ac:dyDescent="0.3">
      <c r="A1002" s="8" t="s">
        <v>915</v>
      </c>
      <c r="B1002" s="8" t="s">
        <v>911</v>
      </c>
      <c r="C1002" s="8" t="s">
        <v>912</v>
      </c>
      <c r="D1002" s="9">
        <v>0.01</v>
      </c>
      <c r="E1002" s="13">
        <f>단가대비표!O187</f>
        <v>0</v>
      </c>
      <c r="F1002" s="14">
        <f>TRUNC(E1002*D1002,1)</f>
        <v>0</v>
      </c>
      <c r="G1002" s="13">
        <f>단가대비표!P187</f>
        <v>141096</v>
      </c>
      <c r="H1002" s="14">
        <f>TRUNC(G1002*D1002,1)</f>
        <v>1410.9</v>
      </c>
      <c r="I1002" s="13">
        <f>단가대비표!V187</f>
        <v>0</v>
      </c>
      <c r="J1002" s="14">
        <f>TRUNC(I1002*D1002,1)</f>
        <v>0</v>
      </c>
      <c r="K1002" s="13">
        <f t="shared" si="135"/>
        <v>141096</v>
      </c>
      <c r="L1002" s="14">
        <f t="shared" si="135"/>
        <v>1410.9</v>
      </c>
      <c r="M1002" s="8" t="s">
        <v>52</v>
      </c>
      <c r="N1002" s="2" t="s">
        <v>1560</v>
      </c>
      <c r="O1002" s="2" t="s">
        <v>916</v>
      </c>
      <c r="P1002" s="2" t="s">
        <v>65</v>
      </c>
      <c r="Q1002" s="2" t="s">
        <v>65</v>
      </c>
      <c r="R1002" s="2" t="s">
        <v>64</v>
      </c>
      <c r="S1002" s="3"/>
      <c r="T1002" s="3"/>
      <c r="U1002" s="3"/>
      <c r="V1002" s="3">
        <v>1</v>
      </c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2" t="s">
        <v>52</v>
      </c>
      <c r="AW1002" s="2" t="s">
        <v>2255</v>
      </c>
      <c r="AX1002" s="2" t="s">
        <v>52</v>
      </c>
      <c r="AY1002" s="2" t="s">
        <v>52</v>
      </c>
    </row>
    <row r="1003" spans="1:51" ht="30" customHeight="1" x14ac:dyDescent="0.3">
      <c r="A1003" s="8" t="s">
        <v>2052</v>
      </c>
      <c r="B1003" s="8" t="s">
        <v>2018</v>
      </c>
      <c r="C1003" s="8" t="s">
        <v>623</v>
      </c>
      <c r="D1003" s="9">
        <v>1</v>
      </c>
      <c r="E1003" s="13">
        <f>TRUNC(SUMIF(V1001:V1003, RIGHTB(O1003, 1), H1001:H1003)*U1003, 2)</f>
        <v>355.58</v>
      </c>
      <c r="F1003" s="14">
        <f>TRUNC(E1003*D1003,1)</f>
        <v>355.5</v>
      </c>
      <c r="G1003" s="13">
        <v>0</v>
      </c>
      <c r="H1003" s="14">
        <f>TRUNC(G1003*D1003,1)</f>
        <v>0</v>
      </c>
      <c r="I1003" s="13">
        <v>0</v>
      </c>
      <c r="J1003" s="14">
        <f>TRUNC(I1003*D1003,1)</f>
        <v>0</v>
      </c>
      <c r="K1003" s="13">
        <f t="shared" si="135"/>
        <v>355.5</v>
      </c>
      <c r="L1003" s="14">
        <f t="shared" si="135"/>
        <v>355.5</v>
      </c>
      <c r="M1003" s="8" t="s">
        <v>52</v>
      </c>
      <c r="N1003" s="2" t="s">
        <v>1560</v>
      </c>
      <c r="O1003" s="2" t="s">
        <v>806</v>
      </c>
      <c r="P1003" s="2" t="s">
        <v>65</v>
      </c>
      <c r="Q1003" s="2" t="s">
        <v>65</v>
      </c>
      <c r="R1003" s="2" t="s">
        <v>65</v>
      </c>
      <c r="S1003" s="3">
        <v>1</v>
      </c>
      <c r="T1003" s="3">
        <v>0</v>
      </c>
      <c r="U1003" s="3">
        <v>0.04</v>
      </c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2" t="s">
        <v>52</v>
      </c>
      <c r="AW1003" s="2" t="s">
        <v>2256</v>
      </c>
      <c r="AX1003" s="2" t="s">
        <v>52</v>
      </c>
      <c r="AY1003" s="2" t="s">
        <v>52</v>
      </c>
    </row>
    <row r="1004" spans="1:51" ht="30" customHeight="1" x14ac:dyDescent="0.3">
      <c r="A1004" s="8" t="s">
        <v>904</v>
      </c>
      <c r="B1004" s="8" t="s">
        <v>52</v>
      </c>
      <c r="C1004" s="8" t="s">
        <v>52</v>
      </c>
      <c r="D1004" s="9"/>
      <c r="E1004" s="13"/>
      <c r="F1004" s="14">
        <f>TRUNC(SUMIF(N1001:N1003, N1000, F1001:F1003),0)</f>
        <v>355</v>
      </c>
      <c r="G1004" s="13"/>
      <c r="H1004" s="14">
        <f>TRUNC(SUMIF(N1001:N1003, N1000, H1001:H1003),0)</f>
        <v>8889</v>
      </c>
      <c r="I1004" s="13"/>
      <c r="J1004" s="14">
        <f>TRUNC(SUMIF(N1001:N1003, N1000, J1001:J1003),0)</f>
        <v>0</v>
      </c>
      <c r="K1004" s="13"/>
      <c r="L1004" s="14">
        <f>F1004+H1004+J1004</f>
        <v>9244</v>
      </c>
      <c r="M1004" s="8" t="s">
        <v>52</v>
      </c>
      <c r="N1004" s="2" t="s">
        <v>99</v>
      </c>
      <c r="O1004" s="2" t="s">
        <v>99</v>
      </c>
      <c r="P1004" s="2" t="s">
        <v>52</v>
      </c>
      <c r="Q1004" s="2" t="s">
        <v>52</v>
      </c>
      <c r="R1004" s="2" t="s">
        <v>52</v>
      </c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2" t="s">
        <v>52</v>
      </c>
      <c r="AW1004" s="2" t="s">
        <v>52</v>
      </c>
      <c r="AX1004" s="2" t="s">
        <v>52</v>
      </c>
      <c r="AY1004" s="2" t="s">
        <v>52</v>
      </c>
    </row>
    <row r="1005" spans="1:51" ht="30" customHeight="1" x14ac:dyDescent="0.3">
      <c r="A1005" s="9"/>
      <c r="B1005" s="9"/>
      <c r="C1005" s="9"/>
      <c r="D1005" s="9"/>
      <c r="E1005" s="13"/>
      <c r="F1005" s="14"/>
      <c r="G1005" s="13"/>
      <c r="H1005" s="14"/>
      <c r="I1005" s="13"/>
      <c r="J1005" s="14"/>
      <c r="K1005" s="13"/>
      <c r="L1005" s="14"/>
      <c r="M1005" s="9"/>
    </row>
    <row r="1006" spans="1:51" ht="30" customHeight="1" x14ac:dyDescent="0.3">
      <c r="A1006" s="36" t="s">
        <v>2257</v>
      </c>
      <c r="B1006" s="36"/>
      <c r="C1006" s="36"/>
      <c r="D1006" s="36"/>
      <c r="E1006" s="37"/>
      <c r="F1006" s="38"/>
      <c r="G1006" s="37"/>
      <c r="H1006" s="38"/>
      <c r="I1006" s="37"/>
      <c r="J1006" s="38"/>
      <c r="K1006" s="37"/>
      <c r="L1006" s="38"/>
      <c r="M1006" s="36"/>
      <c r="N1006" s="1" t="s">
        <v>1568</v>
      </c>
    </row>
    <row r="1007" spans="1:51" ht="30" customHeight="1" x14ac:dyDescent="0.3">
      <c r="A1007" s="8" t="s">
        <v>2048</v>
      </c>
      <c r="B1007" s="8" t="s">
        <v>911</v>
      </c>
      <c r="C1007" s="8" t="s">
        <v>912</v>
      </c>
      <c r="D1007" s="9">
        <v>0.01</v>
      </c>
      <c r="E1007" s="13">
        <f>단가대비표!O206</f>
        <v>0</v>
      </c>
      <c r="F1007" s="14">
        <f>TRUNC(E1007*D1007,1)</f>
        <v>0</v>
      </c>
      <c r="G1007" s="13">
        <f>단가대비표!P206</f>
        <v>213676</v>
      </c>
      <c r="H1007" s="14">
        <f>TRUNC(G1007*D1007,1)</f>
        <v>2136.6999999999998</v>
      </c>
      <c r="I1007" s="13">
        <f>단가대비표!V206</f>
        <v>0</v>
      </c>
      <c r="J1007" s="14">
        <f>TRUNC(I1007*D1007,1)</f>
        <v>0</v>
      </c>
      <c r="K1007" s="13">
        <f t="shared" ref="K1007:L1009" si="136">TRUNC(E1007+G1007+I1007,1)</f>
        <v>213676</v>
      </c>
      <c r="L1007" s="14">
        <f t="shared" si="136"/>
        <v>2136.6999999999998</v>
      </c>
      <c r="M1007" s="8" t="s">
        <v>52</v>
      </c>
      <c r="N1007" s="2" t="s">
        <v>1568</v>
      </c>
      <c r="O1007" s="2" t="s">
        <v>2049</v>
      </c>
      <c r="P1007" s="2" t="s">
        <v>65</v>
      </c>
      <c r="Q1007" s="2" t="s">
        <v>65</v>
      </c>
      <c r="R1007" s="2" t="s">
        <v>64</v>
      </c>
      <c r="S1007" s="3"/>
      <c r="T1007" s="3"/>
      <c r="U1007" s="3"/>
      <c r="V1007" s="3">
        <v>1</v>
      </c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2" t="s">
        <v>52</v>
      </c>
      <c r="AW1007" s="2" t="s">
        <v>2258</v>
      </c>
      <c r="AX1007" s="2" t="s">
        <v>52</v>
      </c>
      <c r="AY1007" s="2" t="s">
        <v>52</v>
      </c>
    </row>
    <row r="1008" spans="1:51" ht="30" customHeight="1" x14ac:dyDescent="0.3">
      <c r="A1008" s="8" t="s">
        <v>915</v>
      </c>
      <c r="B1008" s="8" t="s">
        <v>911</v>
      </c>
      <c r="C1008" s="8" t="s">
        <v>912</v>
      </c>
      <c r="D1008" s="9">
        <v>1E-3</v>
      </c>
      <c r="E1008" s="13">
        <f>단가대비표!O187</f>
        <v>0</v>
      </c>
      <c r="F1008" s="14">
        <f>TRUNC(E1008*D1008,1)</f>
        <v>0</v>
      </c>
      <c r="G1008" s="13">
        <f>단가대비표!P187</f>
        <v>141096</v>
      </c>
      <c r="H1008" s="14">
        <f>TRUNC(G1008*D1008,1)</f>
        <v>141</v>
      </c>
      <c r="I1008" s="13">
        <f>단가대비표!V187</f>
        <v>0</v>
      </c>
      <c r="J1008" s="14">
        <f>TRUNC(I1008*D1008,1)</f>
        <v>0</v>
      </c>
      <c r="K1008" s="13">
        <f t="shared" si="136"/>
        <v>141096</v>
      </c>
      <c r="L1008" s="14">
        <f t="shared" si="136"/>
        <v>141</v>
      </c>
      <c r="M1008" s="8" t="s">
        <v>52</v>
      </c>
      <c r="N1008" s="2" t="s">
        <v>1568</v>
      </c>
      <c r="O1008" s="2" t="s">
        <v>916</v>
      </c>
      <c r="P1008" s="2" t="s">
        <v>65</v>
      </c>
      <c r="Q1008" s="2" t="s">
        <v>65</v>
      </c>
      <c r="R1008" s="2" t="s">
        <v>64</v>
      </c>
      <c r="S1008" s="3"/>
      <c r="T1008" s="3"/>
      <c r="U1008" s="3"/>
      <c r="V1008" s="3">
        <v>1</v>
      </c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2" t="s">
        <v>52</v>
      </c>
      <c r="AW1008" s="2" t="s">
        <v>2259</v>
      </c>
      <c r="AX1008" s="2" t="s">
        <v>52</v>
      </c>
      <c r="AY1008" s="2" t="s">
        <v>52</v>
      </c>
    </row>
    <row r="1009" spans="1:51" ht="30" customHeight="1" x14ac:dyDescent="0.3">
      <c r="A1009" s="8" t="s">
        <v>2052</v>
      </c>
      <c r="B1009" s="8" t="s">
        <v>1032</v>
      </c>
      <c r="C1009" s="8" t="s">
        <v>623</v>
      </c>
      <c r="D1009" s="9">
        <v>1</v>
      </c>
      <c r="E1009" s="13">
        <f>TRUNC(SUMIF(V1007:V1009, RIGHTB(O1009, 1), H1007:H1009)*U1009, 2)</f>
        <v>68.33</v>
      </c>
      <c r="F1009" s="14">
        <f>TRUNC(E1009*D1009,1)</f>
        <v>68.3</v>
      </c>
      <c r="G1009" s="13">
        <v>0</v>
      </c>
      <c r="H1009" s="14">
        <f>TRUNC(G1009*D1009,1)</f>
        <v>0</v>
      </c>
      <c r="I1009" s="13">
        <v>0</v>
      </c>
      <c r="J1009" s="14">
        <f>TRUNC(I1009*D1009,1)</f>
        <v>0</v>
      </c>
      <c r="K1009" s="13">
        <f t="shared" si="136"/>
        <v>68.3</v>
      </c>
      <c r="L1009" s="14">
        <f t="shared" si="136"/>
        <v>68.3</v>
      </c>
      <c r="M1009" s="8" t="s">
        <v>52</v>
      </c>
      <c r="N1009" s="2" t="s">
        <v>1568</v>
      </c>
      <c r="O1009" s="2" t="s">
        <v>806</v>
      </c>
      <c r="P1009" s="2" t="s">
        <v>65</v>
      </c>
      <c r="Q1009" s="2" t="s">
        <v>65</v>
      </c>
      <c r="R1009" s="2" t="s">
        <v>65</v>
      </c>
      <c r="S1009" s="3">
        <v>1</v>
      </c>
      <c r="T1009" s="3">
        <v>0</v>
      </c>
      <c r="U1009" s="3">
        <v>0.03</v>
      </c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2" t="s">
        <v>52</v>
      </c>
      <c r="AW1009" s="2" t="s">
        <v>2260</v>
      </c>
      <c r="AX1009" s="2" t="s">
        <v>52</v>
      </c>
      <c r="AY1009" s="2" t="s">
        <v>52</v>
      </c>
    </row>
    <row r="1010" spans="1:51" ht="30" customHeight="1" x14ac:dyDescent="0.3">
      <c r="A1010" s="8" t="s">
        <v>904</v>
      </c>
      <c r="B1010" s="8" t="s">
        <v>52</v>
      </c>
      <c r="C1010" s="8" t="s">
        <v>52</v>
      </c>
      <c r="D1010" s="9"/>
      <c r="E1010" s="13"/>
      <c r="F1010" s="14">
        <f>TRUNC(SUMIF(N1007:N1009, N1006, F1007:F1009),0)</f>
        <v>68</v>
      </c>
      <c r="G1010" s="13"/>
      <c r="H1010" s="14">
        <f>TRUNC(SUMIF(N1007:N1009, N1006, H1007:H1009),0)</f>
        <v>2277</v>
      </c>
      <c r="I1010" s="13"/>
      <c r="J1010" s="14">
        <f>TRUNC(SUMIF(N1007:N1009, N1006, J1007:J1009),0)</f>
        <v>0</v>
      </c>
      <c r="K1010" s="13"/>
      <c r="L1010" s="14">
        <f>F1010+H1010+J1010</f>
        <v>2345</v>
      </c>
      <c r="M1010" s="8" t="s">
        <v>52</v>
      </c>
      <c r="N1010" s="2" t="s">
        <v>99</v>
      </c>
      <c r="O1010" s="2" t="s">
        <v>99</v>
      </c>
      <c r="P1010" s="2" t="s">
        <v>52</v>
      </c>
      <c r="Q1010" s="2" t="s">
        <v>52</v>
      </c>
      <c r="R1010" s="2" t="s">
        <v>52</v>
      </c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2" t="s">
        <v>52</v>
      </c>
      <c r="AW1010" s="2" t="s">
        <v>52</v>
      </c>
      <c r="AX1010" s="2" t="s">
        <v>52</v>
      </c>
      <c r="AY1010" s="2" t="s">
        <v>52</v>
      </c>
    </row>
    <row r="1011" spans="1:51" ht="30" customHeight="1" x14ac:dyDescent="0.3">
      <c r="A1011" s="9"/>
      <c r="B1011" s="9"/>
      <c r="C1011" s="9"/>
      <c r="D1011" s="9"/>
      <c r="E1011" s="13"/>
      <c r="F1011" s="14"/>
      <c r="G1011" s="13"/>
      <c r="H1011" s="14"/>
      <c r="I1011" s="13"/>
      <c r="J1011" s="14"/>
      <c r="K1011" s="13"/>
      <c r="L1011" s="14"/>
      <c r="M1011" s="9"/>
    </row>
    <row r="1012" spans="1:51" ht="30" customHeight="1" x14ac:dyDescent="0.3">
      <c r="A1012" s="36" t="s">
        <v>2261</v>
      </c>
      <c r="B1012" s="36"/>
      <c r="C1012" s="36"/>
      <c r="D1012" s="36"/>
      <c r="E1012" s="37"/>
      <c r="F1012" s="38"/>
      <c r="G1012" s="37"/>
      <c r="H1012" s="38"/>
      <c r="I1012" s="37"/>
      <c r="J1012" s="38"/>
      <c r="K1012" s="37"/>
      <c r="L1012" s="38"/>
      <c r="M1012" s="36"/>
      <c r="N1012" s="1" t="s">
        <v>1573</v>
      </c>
    </row>
    <row r="1013" spans="1:51" ht="30" customHeight="1" x14ac:dyDescent="0.3">
      <c r="A1013" s="8" t="s">
        <v>2262</v>
      </c>
      <c r="B1013" s="8" t="s">
        <v>2263</v>
      </c>
      <c r="C1013" s="8" t="s">
        <v>992</v>
      </c>
      <c r="D1013" s="9">
        <v>0.19700000000000001</v>
      </c>
      <c r="E1013" s="13">
        <f>단가대비표!O174</f>
        <v>5583.33</v>
      </c>
      <c r="F1013" s="14">
        <f>TRUNC(E1013*D1013,1)</f>
        <v>1099.9000000000001</v>
      </c>
      <c r="G1013" s="13">
        <f>단가대비표!P174</f>
        <v>0</v>
      </c>
      <c r="H1013" s="14">
        <f>TRUNC(G1013*D1013,1)</f>
        <v>0</v>
      </c>
      <c r="I1013" s="13">
        <f>단가대비표!V174</f>
        <v>0</v>
      </c>
      <c r="J1013" s="14">
        <f>TRUNC(I1013*D1013,1)</f>
        <v>0</v>
      </c>
      <c r="K1013" s="13">
        <f>TRUNC(E1013+G1013+I1013,1)</f>
        <v>5583.3</v>
      </c>
      <c r="L1013" s="14">
        <f>TRUNC(F1013+H1013+J1013,1)</f>
        <v>1099.9000000000001</v>
      </c>
      <c r="M1013" s="8" t="s">
        <v>52</v>
      </c>
      <c r="N1013" s="2" t="s">
        <v>1573</v>
      </c>
      <c r="O1013" s="2" t="s">
        <v>2264</v>
      </c>
      <c r="P1013" s="2" t="s">
        <v>65</v>
      </c>
      <c r="Q1013" s="2" t="s">
        <v>65</v>
      </c>
      <c r="R1013" s="2" t="s">
        <v>64</v>
      </c>
      <c r="S1013" s="3"/>
      <c r="T1013" s="3"/>
      <c r="U1013" s="3"/>
      <c r="V1013" s="3">
        <v>1</v>
      </c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2" t="s">
        <v>52</v>
      </c>
      <c r="AW1013" s="2" t="s">
        <v>2265</v>
      </c>
      <c r="AX1013" s="2" t="s">
        <v>52</v>
      </c>
      <c r="AY1013" s="2" t="s">
        <v>52</v>
      </c>
    </row>
    <row r="1014" spans="1:51" ht="30" customHeight="1" x14ac:dyDescent="0.3">
      <c r="A1014" s="8" t="s">
        <v>1137</v>
      </c>
      <c r="B1014" s="8" t="s">
        <v>1534</v>
      </c>
      <c r="C1014" s="8" t="s">
        <v>623</v>
      </c>
      <c r="D1014" s="9">
        <v>1</v>
      </c>
      <c r="E1014" s="13">
        <f>TRUNC(SUMIF(V1013:V1014, RIGHTB(O1014, 1), F1013:F1014)*U1014, 2)</f>
        <v>65.989999999999995</v>
      </c>
      <c r="F1014" s="14">
        <f>TRUNC(E1014*D1014,1)</f>
        <v>65.900000000000006</v>
      </c>
      <c r="G1014" s="13">
        <v>0</v>
      </c>
      <c r="H1014" s="14">
        <f>TRUNC(G1014*D1014,1)</f>
        <v>0</v>
      </c>
      <c r="I1014" s="13">
        <v>0</v>
      </c>
      <c r="J1014" s="14">
        <f>TRUNC(I1014*D1014,1)</f>
        <v>0</v>
      </c>
      <c r="K1014" s="13">
        <f>TRUNC(E1014+G1014+I1014,1)</f>
        <v>65.900000000000006</v>
      </c>
      <c r="L1014" s="14">
        <f>TRUNC(F1014+H1014+J1014,1)</f>
        <v>65.900000000000006</v>
      </c>
      <c r="M1014" s="8" t="s">
        <v>52</v>
      </c>
      <c r="N1014" s="2" t="s">
        <v>1573</v>
      </c>
      <c r="O1014" s="2" t="s">
        <v>806</v>
      </c>
      <c r="P1014" s="2" t="s">
        <v>65</v>
      </c>
      <c r="Q1014" s="2" t="s">
        <v>65</v>
      </c>
      <c r="R1014" s="2" t="s">
        <v>65</v>
      </c>
      <c r="S1014" s="3">
        <v>0</v>
      </c>
      <c r="T1014" s="3">
        <v>0</v>
      </c>
      <c r="U1014" s="3">
        <v>0.06</v>
      </c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2" t="s">
        <v>52</v>
      </c>
      <c r="AW1014" s="2" t="s">
        <v>2266</v>
      </c>
      <c r="AX1014" s="2" t="s">
        <v>52</v>
      </c>
      <c r="AY1014" s="2" t="s">
        <v>52</v>
      </c>
    </row>
    <row r="1015" spans="1:51" ht="30" customHeight="1" x14ac:dyDescent="0.3">
      <c r="A1015" s="8" t="s">
        <v>904</v>
      </c>
      <c r="B1015" s="8" t="s">
        <v>52</v>
      </c>
      <c r="C1015" s="8" t="s">
        <v>52</v>
      </c>
      <c r="D1015" s="9"/>
      <c r="E1015" s="13"/>
      <c r="F1015" s="14">
        <f>TRUNC(SUMIF(N1013:N1014, N1012, F1013:F1014),0)</f>
        <v>1165</v>
      </c>
      <c r="G1015" s="13"/>
      <c r="H1015" s="14">
        <f>TRUNC(SUMIF(N1013:N1014, N1012, H1013:H1014),0)</f>
        <v>0</v>
      </c>
      <c r="I1015" s="13"/>
      <c r="J1015" s="14">
        <f>TRUNC(SUMIF(N1013:N1014, N1012, J1013:J1014),0)</f>
        <v>0</v>
      </c>
      <c r="K1015" s="13"/>
      <c r="L1015" s="14">
        <f>F1015+H1015+J1015</f>
        <v>1165</v>
      </c>
      <c r="M1015" s="8" t="s">
        <v>52</v>
      </c>
      <c r="N1015" s="2" t="s">
        <v>99</v>
      </c>
      <c r="O1015" s="2" t="s">
        <v>99</v>
      </c>
      <c r="P1015" s="2" t="s">
        <v>52</v>
      </c>
      <c r="Q1015" s="2" t="s">
        <v>52</v>
      </c>
      <c r="R1015" s="2" t="s">
        <v>52</v>
      </c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2" t="s">
        <v>52</v>
      </c>
      <c r="AW1015" s="2" t="s">
        <v>52</v>
      </c>
      <c r="AX1015" s="2" t="s">
        <v>52</v>
      </c>
      <c r="AY1015" s="2" t="s">
        <v>52</v>
      </c>
    </row>
    <row r="1016" spans="1:51" ht="30" customHeight="1" x14ac:dyDescent="0.3">
      <c r="A1016" s="9"/>
      <c r="B1016" s="9"/>
      <c r="C1016" s="9"/>
      <c r="D1016" s="9"/>
      <c r="E1016" s="13"/>
      <c r="F1016" s="14"/>
      <c r="G1016" s="13"/>
      <c r="H1016" s="14"/>
      <c r="I1016" s="13"/>
      <c r="J1016" s="14"/>
      <c r="K1016" s="13"/>
      <c r="L1016" s="14"/>
      <c r="M1016" s="9"/>
    </row>
    <row r="1017" spans="1:51" ht="30" customHeight="1" x14ac:dyDescent="0.3">
      <c r="A1017" s="36" t="s">
        <v>2267</v>
      </c>
      <c r="B1017" s="36"/>
      <c r="C1017" s="36"/>
      <c r="D1017" s="36"/>
      <c r="E1017" s="37"/>
      <c r="F1017" s="38"/>
      <c r="G1017" s="37"/>
      <c r="H1017" s="38"/>
      <c r="I1017" s="37"/>
      <c r="J1017" s="38"/>
      <c r="K1017" s="37"/>
      <c r="L1017" s="38"/>
      <c r="M1017" s="36"/>
      <c r="N1017" s="1" t="s">
        <v>1578</v>
      </c>
    </row>
    <row r="1018" spans="1:51" ht="30" customHeight="1" x14ac:dyDescent="0.3">
      <c r="A1018" s="8" t="s">
        <v>2048</v>
      </c>
      <c r="B1018" s="8" t="s">
        <v>911</v>
      </c>
      <c r="C1018" s="8" t="s">
        <v>912</v>
      </c>
      <c r="D1018" s="9">
        <v>1.2E-2</v>
      </c>
      <c r="E1018" s="13">
        <f>단가대비표!O206</f>
        <v>0</v>
      </c>
      <c r="F1018" s="14">
        <f>TRUNC(E1018*D1018,1)</f>
        <v>0</v>
      </c>
      <c r="G1018" s="13">
        <f>단가대비표!P206</f>
        <v>213676</v>
      </c>
      <c r="H1018" s="14">
        <f>TRUNC(G1018*D1018,1)</f>
        <v>2564.1</v>
      </c>
      <c r="I1018" s="13">
        <f>단가대비표!V206</f>
        <v>0</v>
      </c>
      <c r="J1018" s="14">
        <f>TRUNC(I1018*D1018,1)</f>
        <v>0</v>
      </c>
      <c r="K1018" s="13">
        <f t="shared" ref="K1018:L1022" si="137">TRUNC(E1018+G1018+I1018,1)</f>
        <v>213676</v>
      </c>
      <c r="L1018" s="14">
        <f t="shared" si="137"/>
        <v>2564.1</v>
      </c>
      <c r="M1018" s="8" t="s">
        <v>52</v>
      </c>
      <c r="N1018" s="2" t="s">
        <v>1578</v>
      </c>
      <c r="O1018" s="2" t="s">
        <v>2049</v>
      </c>
      <c r="P1018" s="2" t="s">
        <v>65</v>
      </c>
      <c r="Q1018" s="2" t="s">
        <v>65</v>
      </c>
      <c r="R1018" s="2" t="s">
        <v>64</v>
      </c>
      <c r="S1018" s="3"/>
      <c r="T1018" s="3"/>
      <c r="U1018" s="3"/>
      <c r="V1018" s="3">
        <v>1</v>
      </c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2" t="s">
        <v>52</v>
      </c>
      <c r="AW1018" s="2" t="s">
        <v>2268</v>
      </c>
      <c r="AX1018" s="2" t="s">
        <v>52</v>
      </c>
      <c r="AY1018" s="2" t="s">
        <v>52</v>
      </c>
    </row>
    <row r="1019" spans="1:51" ht="30" customHeight="1" x14ac:dyDescent="0.3">
      <c r="A1019" s="8" t="s">
        <v>915</v>
      </c>
      <c r="B1019" s="8" t="s">
        <v>911</v>
      </c>
      <c r="C1019" s="8" t="s">
        <v>912</v>
      </c>
      <c r="D1019" s="9">
        <v>2E-3</v>
      </c>
      <c r="E1019" s="13">
        <f>단가대비표!O187</f>
        <v>0</v>
      </c>
      <c r="F1019" s="14">
        <f>TRUNC(E1019*D1019,1)</f>
        <v>0</v>
      </c>
      <c r="G1019" s="13">
        <f>단가대비표!P187</f>
        <v>141096</v>
      </c>
      <c r="H1019" s="14">
        <f>TRUNC(G1019*D1019,1)</f>
        <v>282.10000000000002</v>
      </c>
      <c r="I1019" s="13">
        <f>단가대비표!V187</f>
        <v>0</v>
      </c>
      <c r="J1019" s="14">
        <f>TRUNC(I1019*D1019,1)</f>
        <v>0</v>
      </c>
      <c r="K1019" s="13">
        <f t="shared" si="137"/>
        <v>141096</v>
      </c>
      <c r="L1019" s="14">
        <f t="shared" si="137"/>
        <v>282.10000000000002</v>
      </c>
      <c r="M1019" s="8" t="s">
        <v>52</v>
      </c>
      <c r="N1019" s="2" t="s">
        <v>1578</v>
      </c>
      <c r="O1019" s="2" t="s">
        <v>916</v>
      </c>
      <c r="P1019" s="2" t="s">
        <v>65</v>
      </c>
      <c r="Q1019" s="2" t="s">
        <v>65</v>
      </c>
      <c r="R1019" s="2" t="s">
        <v>64</v>
      </c>
      <c r="S1019" s="3"/>
      <c r="T1019" s="3"/>
      <c r="U1019" s="3"/>
      <c r="V1019" s="3">
        <v>1</v>
      </c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2" t="s">
        <v>52</v>
      </c>
      <c r="AW1019" s="2" t="s">
        <v>2269</v>
      </c>
      <c r="AX1019" s="2" t="s">
        <v>52</v>
      </c>
      <c r="AY1019" s="2" t="s">
        <v>52</v>
      </c>
    </row>
    <row r="1020" spans="1:51" ht="30" customHeight="1" x14ac:dyDescent="0.3">
      <c r="A1020" s="8" t="s">
        <v>2048</v>
      </c>
      <c r="B1020" s="8" t="s">
        <v>911</v>
      </c>
      <c r="C1020" s="8" t="s">
        <v>912</v>
      </c>
      <c r="D1020" s="9">
        <v>1.2E-2</v>
      </c>
      <c r="E1020" s="13">
        <f>단가대비표!O206</f>
        <v>0</v>
      </c>
      <c r="F1020" s="14">
        <f>TRUNC(E1020*D1020,1)</f>
        <v>0</v>
      </c>
      <c r="G1020" s="13">
        <f>단가대비표!P206</f>
        <v>213676</v>
      </c>
      <c r="H1020" s="14">
        <f>TRUNC(G1020*D1020,1)</f>
        <v>2564.1</v>
      </c>
      <c r="I1020" s="13">
        <f>단가대비표!V206</f>
        <v>0</v>
      </c>
      <c r="J1020" s="14">
        <f>TRUNC(I1020*D1020,1)</f>
        <v>0</v>
      </c>
      <c r="K1020" s="13">
        <f t="shared" si="137"/>
        <v>213676</v>
      </c>
      <c r="L1020" s="14">
        <f t="shared" si="137"/>
        <v>2564.1</v>
      </c>
      <c r="M1020" s="8" t="s">
        <v>52</v>
      </c>
      <c r="N1020" s="2" t="s">
        <v>1578</v>
      </c>
      <c r="O1020" s="2" t="s">
        <v>2049</v>
      </c>
      <c r="P1020" s="2" t="s">
        <v>65</v>
      </c>
      <c r="Q1020" s="2" t="s">
        <v>65</v>
      </c>
      <c r="R1020" s="2" t="s">
        <v>64</v>
      </c>
      <c r="S1020" s="3"/>
      <c r="T1020" s="3"/>
      <c r="U1020" s="3"/>
      <c r="V1020" s="3">
        <v>1</v>
      </c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2" t="s">
        <v>52</v>
      </c>
      <c r="AW1020" s="2" t="s">
        <v>2268</v>
      </c>
      <c r="AX1020" s="2" t="s">
        <v>52</v>
      </c>
      <c r="AY1020" s="2" t="s">
        <v>52</v>
      </c>
    </row>
    <row r="1021" spans="1:51" ht="30" customHeight="1" x14ac:dyDescent="0.3">
      <c r="A1021" s="8" t="s">
        <v>915</v>
      </c>
      <c r="B1021" s="8" t="s">
        <v>911</v>
      </c>
      <c r="C1021" s="8" t="s">
        <v>912</v>
      </c>
      <c r="D1021" s="9">
        <v>2E-3</v>
      </c>
      <c r="E1021" s="13">
        <f>단가대비표!O187</f>
        <v>0</v>
      </c>
      <c r="F1021" s="14">
        <f>TRUNC(E1021*D1021,1)</f>
        <v>0</v>
      </c>
      <c r="G1021" s="13">
        <f>단가대비표!P187</f>
        <v>141096</v>
      </c>
      <c r="H1021" s="14">
        <f>TRUNC(G1021*D1021,1)</f>
        <v>282.10000000000002</v>
      </c>
      <c r="I1021" s="13">
        <f>단가대비표!V187</f>
        <v>0</v>
      </c>
      <c r="J1021" s="14">
        <f>TRUNC(I1021*D1021,1)</f>
        <v>0</v>
      </c>
      <c r="K1021" s="13">
        <f t="shared" si="137"/>
        <v>141096</v>
      </c>
      <c r="L1021" s="14">
        <f t="shared" si="137"/>
        <v>282.10000000000002</v>
      </c>
      <c r="M1021" s="8" t="s">
        <v>52</v>
      </c>
      <c r="N1021" s="2" t="s">
        <v>1578</v>
      </c>
      <c r="O1021" s="2" t="s">
        <v>916</v>
      </c>
      <c r="P1021" s="2" t="s">
        <v>65</v>
      </c>
      <c r="Q1021" s="2" t="s">
        <v>65</v>
      </c>
      <c r="R1021" s="2" t="s">
        <v>64</v>
      </c>
      <c r="S1021" s="3"/>
      <c r="T1021" s="3"/>
      <c r="U1021" s="3"/>
      <c r="V1021" s="3">
        <v>1</v>
      </c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2" t="s">
        <v>52</v>
      </c>
      <c r="AW1021" s="2" t="s">
        <v>2269</v>
      </c>
      <c r="AX1021" s="2" t="s">
        <v>52</v>
      </c>
      <c r="AY1021" s="2" t="s">
        <v>52</v>
      </c>
    </row>
    <row r="1022" spans="1:51" ht="30" customHeight="1" x14ac:dyDescent="0.3">
      <c r="A1022" s="8" t="s">
        <v>2052</v>
      </c>
      <c r="B1022" s="8" t="s">
        <v>979</v>
      </c>
      <c r="C1022" s="8" t="s">
        <v>623</v>
      </c>
      <c r="D1022" s="9">
        <v>1</v>
      </c>
      <c r="E1022" s="13">
        <f>TRUNC(SUMIF(V1018:V1022, RIGHTB(O1022, 1), H1018:H1022)*U1022, 2)</f>
        <v>113.84</v>
      </c>
      <c r="F1022" s="14">
        <f>TRUNC(E1022*D1022,1)</f>
        <v>113.8</v>
      </c>
      <c r="G1022" s="13">
        <v>0</v>
      </c>
      <c r="H1022" s="14">
        <f>TRUNC(G1022*D1022,1)</f>
        <v>0</v>
      </c>
      <c r="I1022" s="13">
        <v>0</v>
      </c>
      <c r="J1022" s="14">
        <f>TRUNC(I1022*D1022,1)</f>
        <v>0</v>
      </c>
      <c r="K1022" s="13">
        <f t="shared" si="137"/>
        <v>113.8</v>
      </c>
      <c r="L1022" s="14">
        <f t="shared" si="137"/>
        <v>113.8</v>
      </c>
      <c r="M1022" s="8" t="s">
        <v>52</v>
      </c>
      <c r="N1022" s="2" t="s">
        <v>1578</v>
      </c>
      <c r="O1022" s="2" t="s">
        <v>806</v>
      </c>
      <c r="P1022" s="2" t="s">
        <v>65</v>
      </c>
      <c r="Q1022" s="2" t="s">
        <v>65</v>
      </c>
      <c r="R1022" s="2" t="s">
        <v>65</v>
      </c>
      <c r="S1022" s="3">
        <v>1</v>
      </c>
      <c r="T1022" s="3">
        <v>0</v>
      </c>
      <c r="U1022" s="3">
        <v>0.02</v>
      </c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2" t="s">
        <v>52</v>
      </c>
      <c r="AW1022" s="2" t="s">
        <v>2270</v>
      </c>
      <c r="AX1022" s="2" t="s">
        <v>52</v>
      </c>
      <c r="AY1022" s="2" t="s">
        <v>52</v>
      </c>
    </row>
    <row r="1023" spans="1:51" ht="30" customHeight="1" x14ac:dyDescent="0.3">
      <c r="A1023" s="8" t="s">
        <v>904</v>
      </c>
      <c r="B1023" s="8" t="s">
        <v>52</v>
      </c>
      <c r="C1023" s="8" t="s">
        <v>52</v>
      </c>
      <c r="D1023" s="9"/>
      <c r="E1023" s="13"/>
      <c r="F1023" s="14">
        <f>TRUNC(SUMIF(N1018:N1022, N1017, F1018:F1022),0)</f>
        <v>113</v>
      </c>
      <c r="G1023" s="13"/>
      <c r="H1023" s="14">
        <f>TRUNC(SUMIF(N1018:N1022, N1017, H1018:H1022),0)</f>
        <v>5692</v>
      </c>
      <c r="I1023" s="13"/>
      <c r="J1023" s="14">
        <f>TRUNC(SUMIF(N1018:N1022, N1017, J1018:J1022),0)</f>
        <v>0</v>
      </c>
      <c r="K1023" s="13"/>
      <c r="L1023" s="14">
        <f>F1023+H1023+J1023</f>
        <v>5805</v>
      </c>
      <c r="M1023" s="8" t="s">
        <v>52</v>
      </c>
      <c r="N1023" s="2" t="s">
        <v>99</v>
      </c>
      <c r="O1023" s="2" t="s">
        <v>99</v>
      </c>
      <c r="P1023" s="2" t="s">
        <v>52</v>
      </c>
      <c r="Q1023" s="2" t="s">
        <v>52</v>
      </c>
      <c r="R1023" s="2" t="s">
        <v>52</v>
      </c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2" t="s">
        <v>52</v>
      </c>
      <c r="AW1023" s="2" t="s">
        <v>52</v>
      </c>
      <c r="AX1023" s="2" t="s">
        <v>52</v>
      </c>
      <c r="AY1023" s="2" t="s">
        <v>52</v>
      </c>
    </row>
    <row r="1024" spans="1:51" ht="30" customHeight="1" x14ac:dyDescent="0.3">
      <c r="A1024" s="9"/>
      <c r="B1024" s="9"/>
      <c r="C1024" s="9"/>
      <c r="D1024" s="9"/>
      <c r="E1024" s="13"/>
      <c r="F1024" s="14"/>
      <c r="G1024" s="13"/>
      <c r="H1024" s="14"/>
      <c r="I1024" s="13"/>
      <c r="J1024" s="14"/>
      <c r="K1024" s="13"/>
      <c r="L1024" s="14"/>
      <c r="M1024" s="9"/>
    </row>
    <row r="1025" spans="1:51" ht="30" customHeight="1" x14ac:dyDescent="0.3">
      <c r="A1025" s="36" t="s">
        <v>2271</v>
      </c>
      <c r="B1025" s="36"/>
      <c r="C1025" s="36"/>
      <c r="D1025" s="36"/>
      <c r="E1025" s="37"/>
      <c r="F1025" s="38"/>
      <c r="G1025" s="37"/>
      <c r="H1025" s="38"/>
      <c r="I1025" s="37"/>
      <c r="J1025" s="38"/>
      <c r="K1025" s="37"/>
      <c r="L1025" s="38"/>
      <c r="M1025" s="36"/>
      <c r="N1025" s="1" t="s">
        <v>1583</v>
      </c>
    </row>
    <row r="1026" spans="1:51" ht="30" customHeight="1" x14ac:dyDescent="0.3">
      <c r="A1026" s="8" t="s">
        <v>2048</v>
      </c>
      <c r="B1026" s="8" t="s">
        <v>911</v>
      </c>
      <c r="C1026" s="8" t="s">
        <v>912</v>
      </c>
      <c r="D1026" s="9">
        <v>3.5000000000000003E-2</v>
      </c>
      <c r="E1026" s="13">
        <f>단가대비표!O206</f>
        <v>0</v>
      </c>
      <c r="F1026" s="14">
        <f>TRUNC(E1026*D1026,1)</f>
        <v>0</v>
      </c>
      <c r="G1026" s="13">
        <f>단가대비표!P206</f>
        <v>213676</v>
      </c>
      <c r="H1026" s="14">
        <f>TRUNC(G1026*D1026,1)</f>
        <v>7478.6</v>
      </c>
      <c r="I1026" s="13">
        <f>단가대비표!V206</f>
        <v>0</v>
      </c>
      <c r="J1026" s="14">
        <f>TRUNC(I1026*D1026,1)</f>
        <v>0</v>
      </c>
      <c r="K1026" s="13">
        <f t="shared" ref="K1026:L1028" si="138">TRUNC(E1026+G1026+I1026,1)</f>
        <v>213676</v>
      </c>
      <c r="L1026" s="14">
        <f t="shared" si="138"/>
        <v>7478.6</v>
      </c>
      <c r="M1026" s="8" t="s">
        <v>52</v>
      </c>
      <c r="N1026" s="2" t="s">
        <v>1583</v>
      </c>
      <c r="O1026" s="2" t="s">
        <v>2049</v>
      </c>
      <c r="P1026" s="2" t="s">
        <v>65</v>
      </c>
      <c r="Q1026" s="2" t="s">
        <v>65</v>
      </c>
      <c r="R1026" s="2" t="s">
        <v>64</v>
      </c>
      <c r="S1026" s="3"/>
      <c r="T1026" s="3"/>
      <c r="U1026" s="3"/>
      <c r="V1026" s="3">
        <v>1</v>
      </c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2" t="s">
        <v>52</v>
      </c>
      <c r="AW1026" s="2" t="s">
        <v>2272</v>
      </c>
      <c r="AX1026" s="2" t="s">
        <v>52</v>
      </c>
      <c r="AY1026" s="2" t="s">
        <v>52</v>
      </c>
    </row>
    <row r="1027" spans="1:51" ht="30" customHeight="1" x14ac:dyDescent="0.3">
      <c r="A1027" s="8" t="s">
        <v>915</v>
      </c>
      <c r="B1027" s="8" t="s">
        <v>911</v>
      </c>
      <c r="C1027" s="8" t="s">
        <v>912</v>
      </c>
      <c r="D1027" s="9">
        <v>0.01</v>
      </c>
      <c r="E1027" s="13">
        <f>단가대비표!O187</f>
        <v>0</v>
      </c>
      <c r="F1027" s="14">
        <f>TRUNC(E1027*D1027,1)</f>
        <v>0</v>
      </c>
      <c r="G1027" s="13">
        <f>단가대비표!P187</f>
        <v>141096</v>
      </c>
      <c r="H1027" s="14">
        <f>TRUNC(G1027*D1027,1)</f>
        <v>1410.9</v>
      </c>
      <c r="I1027" s="13">
        <f>단가대비표!V187</f>
        <v>0</v>
      </c>
      <c r="J1027" s="14">
        <f>TRUNC(I1027*D1027,1)</f>
        <v>0</v>
      </c>
      <c r="K1027" s="13">
        <f t="shared" si="138"/>
        <v>141096</v>
      </c>
      <c r="L1027" s="14">
        <f t="shared" si="138"/>
        <v>1410.9</v>
      </c>
      <c r="M1027" s="8" t="s">
        <v>52</v>
      </c>
      <c r="N1027" s="2" t="s">
        <v>1583</v>
      </c>
      <c r="O1027" s="2" t="s">
        <v>916</v>
      </c>
      <c r="P1027" s="2" t="s">
        <v>65</v>
      </c>
      <c r="Q1027" s="2" t="s">
        <v>65</v>
      </c>
      <c r="R1027" s="2" t="s">
        <v>64</v>
      </c>
      <c r="S1027" s="3"/>
      <c r="T1027" s="3"/>
      <c r="U1027" s="3"/>
      <c r="V1027" s="3">
        <v>1</v>
      </c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2" t="s">
        <v>52</v>
      </c>
      <c r="AW1027" s="2" t="s">
        <v>2273</v>
      </c>
      <c r="AX1027" s="2" t="s">
        <v>52</v>
      </c>
      <c r="AY1027" s="2" t="s">
        <v>52</v>
      </c>
    </row>
    <row r="1028" spans="1:51" ht="30" customHeight="1" x14ac:dyDescent="0.3">
      <c r="A1028" s="8" t="s">
        <v>2052</v>
      </c>
      <c r="B1028" s="8" t="s">
        <v>2018</v>
      </c>
      <c r="C1028" s="8" t="s">
        <v>623</v>
      </c>
      <c r="D1028" s="9">
        <v>1</v>
      </c>
      <c r="E1028" s="13">
        <f>TRUNC(SUMIF(V1026:V1028, RIGHTB(O1028, 1), H1026:H1028)*U1028, 2)</f>
        <v>355.58</v>
      </c>
      <c r="F1028" s="14">
        <f>TRUNC(E1028*D1028,1)</f>
        <v>355.5</v>
      </c>
      <c r="G1028" s="13">
        <v>0</v>
      </c>
      <c r="H1028" s="14">
        <f>TRUNC(G1028*D1028,1)</f>
        <v>0</v>
      </c>
      <c r="I1028" s="13">
        <v>0</v>
      </c>
      <c r="J1028" s="14">
        <f>TRUNC(I1028*D1028,1)</f>
        <v>0</v>
      </c>
      <c r="K1028" s="13">
        <f t="shared" si="138"/>
        <v>355.5</v>
      </c>
      <c r="L1028" s="14">
        <f t="shared" si="138"/>
        <v>355.5</v>
      </c>
      <c r="M1028" s="8" t="s">
        <v>52</v>
      </c>
      <c r="N1028" s="2" t="s">
        <v>1583</v>
      </c>
      <c r="O1028" s="2" t="s">
        <v>806</v>
      </c>
      <c r="P1028" s="2" t="s">
        <v>65</v>
      </c>
      <c r="Q1028" s="2" t="s">
        <v>65</v>
      </c>
      <c r="R1028" s="2" t="s">
        <v>65</v>
      </c>
      <c r="S1028" s="3">
        <v>1</v>
      </c>
      <c r="T1028" s="3">
        <v>0</v>
      </c>
      <c r="U1028" s="3">
        <v>0.04</v>
      </c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2" t="s">
        <v>52</v>
      </c>
      <c r="AW1028" s="2" t="s">
        <v>2274</v>
      </c>
      <c r="AX1028" s="2" t="s">
        <v>52</v>
      </c>
      <c r="AY1028" s="2" t="s">
        <v>52</v>
      </c>
    </row>
    <row r="1029" spans="1:51" ht="30" customHeight="1" x14ac:dyDescent="0.3">
      <c r="A1029" s="8" t="s">
        <v>904</v>
      </c>
      <c r="B1029" s="8" t="s">
        <v>52</v>
      </c>
      <c r="C1029" s="8" t="s">
        <v>52</v>
      </c>
      <c r="D1029" s="9"/>
      <c r="E1029" s="13"/>
      <c r="F1029" s="14">
        <f>TRUNC(SUMIF(N1026:N1028, N1025, F1026:F1028),0)</f>
        <v>355</v>
      </c>
      <c r="G1029" s="13"/>
      <c r="H1029" s="14">
        <f>TRUNC(SUMIF(N1026:N1028, N1025, H1026:H1028),0)</f>
        <v>8889</v>
      </c>
      <c r="I1029" s="13"/>
      <c r="J1029" s="14">
        <f>TRUNC(SUMIF(N1026:N1028, N1025, J1026:J1028),0)</f>
        <v>0</v>
      </c>
      <c r="K1029" s="13"/>
      <c r="L1029" s="14">
        <f>F1029+H1029+J1029</f>
        <v>9244</v>
      </c>
      <c r="M1029" s="8" t="s">
        <v>52</v>
      </c>
      <c r="N1029" s="2" t="s">
        <v>99</v>
      </c>
      <c r="O1029" s="2" t="s">
        <v>99</v>
      </c>
      <c r="P1029" s="2" t="s">
        <v>52</v>
      </c>
      <c r="Q1029" s="2" t="s">
        <v>52</v>
      </c>
      <c r="R1029" s="2" t="s">
        <v>52</v>
      </c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2" t="s">
        <v>52</v>
      </c>
      <c r="AW1029" s="2" t="s">
        <v>52</v>
      </c>
      <c r="AX1029" s="2" t="s">
        <v>52</v>
      </c>
      <c r="AY1029" s="2" t="s">
        <v>52</v>
      </c>
    </row>
    <row r="1030" spans="1:51" ht="30" customHeight="1" x14ac:dyDescent="0.3">
      <c r="A1030" s="9"/>
      <c r="B1030" s="9"/>
      <c r="C1030" s="9"/>
      <c r="D1030" s="9"/>
      <c r="E1030" s="13"/>
      <c r="F1030" s="14"/>
      <c r="G1030" s="13"/>
      <c r="H1030" s="14"/>
      <c r="I1030" s="13"/>
      <c r="J1030" s="14"/>
      <c r="K1030" s="13"/>
      <c r="L1030" s="14"/>
      <c r="M1030" s="9"/>
    </row>
    <row r="1031" spans="1:51" ht="30" customHeight="1" x14ac:dyDescent="0.3">
      <c r="A1031" s="36" t="s">
        <v>2275</v>
      </c>
      <c r="B1031" s="36"/>
      <c r="C1031" s="36"/>
      <c r="D1031" s="36"/>
      <c r="E1031" s="37"/>
      <c r="F1031" s="38"/>
      <c r="G1031" s="37"/>
      <c r="H1031" s="38"/>
      <c r="I1031" s="37"/>
      <c r="J1031" s="38"/>
      <c r="K1031" s="37"/>
      <c r="L1031" s="38"/>
      <c r="M1031" s="36"/>
      <c r="N1031" s="1" t="s">
        <v>1590</v>
      </c>
    </row>
    <row r="1032" spans="1:51" ht="30" customHeight="1" x14ac:dyDescent="0.3">
      <c r="A1032" s="8" t="s">
        <v>2048</v>
      </c>
      <c r="B1032" s="8" t="s">
        <v>911</v>
      </c>
      <c r="C1032" s="8" t="s">
        <v>912</v>
      </c>
      <c r="D1032" s="9">
        <v>0.01</v>
      </c>
      <c r="E1032" s="13">
        <f>단가대비표!O206</f>
        <v>0</v>
      </c>
      <c r="F1032" s="14">
        <f>TRUNC(E1032*D1032,1)</f>
        <v>0</v>
      </c>
      <c r="G1032" s="13">
        <f>단가대비표!P206</f>
        <v>213676</v>
      </c>
      <c r="H1032" s="14">
        <f>TRUNC(G1032*D1032,1)</f>
        <v>2136.6999999999998</v>
      </c>
      <c r="I1032" s="13">
        <f>단가대비표!V206</f>
        <v>0</v>
      </c>
      <c r="J1032" s="14">
        <f>TRUNC(I1032*D1032,1)</f>
        <v>0</v>
      </c>
      <c r="K1032" s="13">
        <f t="shared" ref="K1032:L1035" si="139">TRUNC(E1032+G1032+I1032,1)</f>
        <v>213676</v>
      </c>
      <c r="L1032" s="14">
        <f t="shared" si="139"/>
        <v>2136.6999999999998</v>
      </c>
      <c r="M1032" s="8" t="s">
        <v>52</v>
      </c>
      <c r="N1032" s="2" t="s">
        <v>1590</v>
      </c>
      <c r="O1032" s="2" t="s">
        <v>2049</v>
      </c>
      <c r="P1032" s="2" t="s">
        <v>65</v>
      </c>
      <c r="Q1032" s="2" t="s">
        <v>65</v>
      </c>
      <c r="R1032" s="2" t="s">
        <v>64</v>
      </c>
      <c r="S1032" s="3"/>
      <c r="T1032" s="3"/>
      <c r="U1032" s="3"/>
      <c r="V1032" s="3">
        <v>1</v>
      </c>
      <c r="W1032" s="3">
        <v>2</v>
      </c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2" t="s">
        <v>52</v>
      </c>
      <c r="AW1032" s="2" t="s">
        <v>2276</v>
      </c>
      <c r="AX1032" s="2" t="s">
        <v>52</v>
      </c>
      <c r="AY1032" s="2" t="s">
        <v>52</v>
      </c>
    </row>
    <row r="1033" spans="1:51" ht="30" customHeight="1" x14ac:dyDescent="0.3">
      <c r="A1033" s="8" t="s">
        <v>915</v>
      </c>
      <c r="B1033" s="8" t="s">
        <v>911</v>
      </c>
      <c r="C1033" s="8" t="s">
        <v>912</v>
      </c>
      <c r="D1033" s="9">
        <v>1E-3</v>
      </c>
      <c r="E1033" s="13">
        <f>단가대비표!O187</f>
        <v>0</v>
      </c>
      <c r="F1033" s="14">
        <f>TRUNC(E1033*D1033,1)</f>
        <v>0</v>
      </c>
      <c r="G1033" s="13">
        <f>단가대비표!P187</f>
        <v>141096</v>
      </c>
      <c r="H1033" s="14">
        <f>TRUNC(G1033*D1033,1)</f>
        <v>141</v>
      </c>
      <c r="I1033" s="13">
        <f>단가대비표!V187</f>
        <v>0</v>
      </c>
      <c r="J1033" s="14">
        <f>TRUNC(I1033*D1033,1)</f>
        <v>0</v>
      </c>
      <c r="K1033" s="13">
        <f t="shared" si="139"/>
        <v>141096</v>
      </c>
      <c r="L1033" s="14">
        <f t="shared" si="139"/>
        <v>141</v>
      </c>
      <c r="M1033" s="8" t="s">
        <v>52</v>
      </c>
      <c r="N1033" s="2" t="s">
        <v>1590</v>
      </c>
      <c r="O1033" s="2" t="s">
        <v>916</v>
      </c>
      <c r="P1033" s="2" t="s">
        <v>65</v>
      </c>
      <c r="Q1033" s="2" t="s">
        <v>65</v>
      </c>
      <c r="R1033" s="2" t="s">
        <v>64</v>
      </c>
      <c r="S1033" s="3"/>
      <c r="T1033" s="3"/>
      <c r="U1033" s="3"/>
      <c r="V1033" s="3">
        <v>1</v>
      </c>
      <c r="W1033" s="3">
        <v>2</v>
      </c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2" t="s">
        <v>52</v>
      </c>
      <c r="AW1033" s="2" t="s">
        <v>2277</v>
      </c>
      <c r="AX1033" s="2" t="s">
        <v>52</v>
      </c>
      <c r="AY1033" s="2" t="s">
        <v>52</v>
      </c>
    </row>
    <row r="1034" spans="1:51" ht="30" customHeight="1" x14ac:dyDescent="0.3">
      <c r="A1034" s="8" t="s">
        <v>2052</v>
      </c>
      <c r="B1034" s="8" t="s">
        <v>1032</v>
      </c>
      <c r="C1034" s="8" t="s">
        <v>623</v>
      </c>
      <c r="D1034" s="9">
        <v>1</v>
      </c>
      <c r="E1034" s="13">
        <f>TRUNC(SUMIF(V1032:V1035, RIGHTB(O1034, 1), H1032:H1035)*U1034, 2)</f>
        <v>68.33</v>
      </c>
      <c r="F1034" s="14">
        <f>TRUNC(E1034*D1034,1)</f>
        <v>68.3</v>
      </c>
      <c r="G1034" s="13">
        <v>0</v>
      </c>
      <c r="H1034" s="14">
        <f>TRUNC(G1034*D1034,1)</f>
        <v>0</v>
      </c>
      <c r="I1034" s="13">
        <v>0</v>
      </c>
      <c r="J1034" s="14">
        <f>TRUNC(I1034*D1034,1)</f>
        <v>0</v>
      </c>
      <c r="K1034" s="13">
        <f t="shared" si="139"/>
        <v>68.3</v>
      </c>
      <c r="L1034" s="14">
        <f t="shared" si="139"/>
        <v>68.3</v>
      </c>
      <c r="M1034" s="8" t="s">
        <v>52</v>
      </c>
      <c r="N1034" s="2" t="s">
        <v>1590</v>
      </c>
      <c r="O1034" s="2" t="s">
        <v>806</v>
      </c>
      <c r="P1034" s="2" t="s">
        <v>65</v>
      </c>
      <c r="Q1034" s="2" t="s">
        <v>65</v>
      </c>
      <c r="R1034" s="2" t="s">
        <v>65</v>
      </c>
      <c r="S1034" s="3">
        <v>1</v>
      </c>
      <c r="T1034" s="3">
        <v>0</v>
      </c>
      <c r="U1034" s="3">
        <v>0.03</v>
      </c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2" t="s">
        <v>52</v>
      </c>
      <c r="AW1034" s="2" t="s">
        <v>2278</v>
      </c>
      <c r="AX1034" s="2" t="s">
        <v>52</v>
      </c>
      <c r="AY1034" s="2" t="s">
        <v>52</v>
      </c>
    </row>
    <row r="1035" spans="1:51" ht="30" customHeight="1" x14ac:dyDescent="0.3">
      <c r="A1035" s="8" t="s">
        <v>2098</v>
      </c>
      <c r="B1035" s="8" t="s">
        <v>2279</v>
      </c>
      <c r="C1035" s="8" t="s">
        <v>623</v>
      </c>
      <c r="D1035" s="9">
        <v>1</v>
      </c>
      <c r="E1035" s="13">
        <v>0</v>
      </c>
      <c r="F1035" s="14">
        <f>TRUNC(E1035*D1035,1)</f>
        <v>0</v>
      </c>
      <c r="G1035" s="13">
        <f>TRUNC(SUMIF(W1032:W1035, RIGHTB(O1035, 1), H1032:H1035)*U1035, 2)</f>
        <v>455.54</v>
      </c>
      <c r="H1035" s="14">
        <f>TRUNC(G1035*D1035,1)</f>
        <v>455.5</v>
      </c>
      <c r="I1035" s="13">
        <v>0</v>
      </c>
      <c r="J1035" s="14">
        <f>TRUNC(I1035*D1035,1)</f>
        <v>0</v>
      </c>
      <c r="K1035" s="13">
        <f t="shared" si="139"/>
        <v>455.5</v>
      </c>
      <c r="L1035" s="14">
        <f t="shared" si="139"/>
        <v>455.5</v>
      </c>
      <c r="M1035" s="8" t="s">
        <v>52</v>
      </c>
      <c r="N1035" s="2" t="s">
        <v>1590</v>
      </c>
      <c r="O1035" s="2" t="s">
        <v>1169</v>
      </c>
      <c r="P1035" s="2" t="s">
        <v>65</v>
      </c>
      <c r="Q1035" s="2" t="s">
        <v>65</v>
      </c>
      <c r="R1035" s="2" t="s">
        <v>65</v>
      </c>
      <c r="S1035" s="3">
        <v>1</v>
      </c>
      <c r="T1035" s="3">
        <v>1</v>
      </c>
      <c r="U1035" s="3">
        <v>0.2</v>
      </c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2" t="s">
        <v>52</v>
      </c>
      <c r="AW1035" s="2" t="s">
        <v>2280</v>
      </c>
      <c r="AX1035" s="2" t="s">
        <v>52</v>
      </c>
      <c r="AY1035" s="2" t="s">
        <v>52</v>
      </c>
    </row>
    <row r="1036" spans="1:51" ht="30" customHeight="1" x14ac:dyDescent="0.3">
      <c r="A1036" s="8" t="s">
        <v>904</v>
      </c>
      <c r="B1036" s="8" t="s">
        <v>52</v>
      </c>
      <c r="C1036" s="8" t="s">
        <v>52</v>
      </c>
      <c r="D1036" s="9"/>
      <c r="E1036" s="13"/>
      <c r="F1036" s="14">
        <f>TRUNC(SUMIF(N1032:N1035, N1031, F1032:F1035),0)</f>
        <v>68</v>
      </c>
      <c r="G1036" s="13"/>
      <c r="H1036" s="14">
        <f>TRUNC(SUMIF(N1032:N1035, N1031, H1032:H1035),0)</f>
        <v>2733</v>
      </c>
      <c r="I1036" s="13"/>
      <c r="J1036" s="14">
        <f>TRUNC(SUMIF(N1032:N1035, N1031, J1032:J1035),0)</f>
        <v>0</v>
      </c>
      <c r="K1036" s="13"/>
      <c r="L1036" s="14">
        <f>F1036+H1036+J1036</f>
        <v>2801</v>
      </c>
      <c r="M1036" s="8" t="s">
        <v>52</v>
      </c>
      <c r="N1036" s="2" t="s">
        <v>99</v>
      </c>
      <c r="O1036" s="2" t="s">
        <v>99</v>
      </c>
      <c r="P1036" s="2" t="s">
        <v>52</v>
      </c>
      <c r="Q1036" s="2" t="s">
        <v>52</v>
      </c>
      <c r="R1036" s="2" t="s">
        <v>52</v>
      </c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2" t="s">
        <v>52</v>
      </c>
      <c r="AW1036" s="2" t="s">
        <v>52</v>
      </c>
      <c r="AX1036" s="2" t="s">
        <v>52</v>
      </c>
      <c r="AY1036" s="2" t="s">
        <v>52</v>
      </c>
    </row>
    <row r="1037" spans="1:51" ht="30" customHeight="1" x14ac:dyDescent="0.3">
      <c r="A1037" s="9"/>
      <c r="B1037" s="9"/>
      <c r="C1037" s="9"/>
      <c r="D1037" s="9"/>
      <c r="E1037" s="13"/>
      <c r="F1037" s="14"/>
      <c r="G1037" s="13"/>
      <c r="H1037" s="14"/>
      <c r="I1037" s="13"/>
      <c r="J1037" s="14"/>
      <c r="K1037" s="13"/>
      <c r="L1037" s="14"/>
      <c r="M1037" s="9"/>
    </row>
    <row r="1038" spans="1:51" ht="30" customHeight="1" x14ac:dyDescent="0.3">
      <c r="A1038" s="36" t="s">
        <v>2281</v>
      </c>
      <c r="B1038" s="36"/>
      <c r="C1038" s="36"/>
      <c r="D1038" s="36"/>
      <c r="E1038" s="37"/>
      <c r="F1038" s="38"/>
      <c r="G1038" s="37"/>
      <c r="H1038" s="38"/>
      <c r="I1038" s="37"/>
      <c r="J1038" s="38"/>
      <c r="K1038" s="37"/>
      <c r="L1038" s="38"/>
      <c r="M1038" s="36"/>
      <c r="N1038" s="1" t="s">
        <v>1595</v>
      </c>
    </row>
    <row r="1039" spans="1:51" ht="30" customHeight="1" x14ac:dyDescent="0.3">
      <c r="A1039" s="8" t="s">
        <v>2048</v>
      </c>
      <c r="B1039" s="8" t="s">
        <v>911</v>
      </c>
      <c r="C1039" s="8" t="s">
        <v>912</v>
      </c>
      <c r="D1039" s="9">
        <v>1.2E-2</v>
      </c>
      <c r="E1039" s="13">
        <f>단가대비표!O206</f>
        <v>0</v>
      </c>
      <c r="F1039" s="14">
        <f t="shared" ref="F1039:F1044" si="140">TRUNC(E1039*D1039,1)</f>
        <v>0</v>
      </c>
      <c r="G1039" s="13">
        <f>단가대비표!P206</f>
        <v>213676</v>
      </c>
      <c r="H1039" s="14">
        <f t="shared" ref="H1039:H1044" si="141">TRUNC(G1039*D1039,1)</f>
        <v>2564.1</v>
      </c>
      <c r="I1039" s="13">
        <f>단가대비표!V206</f>
        <v>0</v>
      </c>
      <c r="J1039" s="14">
        <f t="shared" ref="J1039:J1044" si="142">TRUNC(I1039*D1039,1)</f>
        <v>0</v>
      </c>
      <c r="K1039" s="13">
        <f t="shared" ref="K1039:L1044" si="143">TRUNC(E1039+G1039+I1039,1)</f>
        <v>213676</v>
      </c>
      <c r="L1039" s="14">
        <f t="shared" si="143"/>
        <v>2564.1</v>
      </c>
      <c r="M1039" s="8" t="s">
        <v>52</v>
      </c>
      <c r="N1039" s="2" t="s">
        <v>1595</v>
      </c>
      <c r="O1039" s="2" t="s">
        <v>2049</v>
      </c>
      <c r="P1039" s="2" t="s">
        <v>65</v>
      </c>
      <c r="Q1039" s="2" t="s">
        <v>65</v>
      </c>
      <c r="R1039" s="2" t="s">
        <v>64</v>
      </c>
      <c r="S1039" s="3"/>
      <c r="T1039" s="3"/>
      <c r="U1039" s="3"/>
      <c r="V1039" s="3">
        <v>1</v>
      </c>
      <c r="W1039" s="3">
        <v>2</v>
      </c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2" t="s">
        <v>52</v>
      </c>
      <c r="AW1039" s="2" t="s">
        <v>2282</v>
      </c>
      <c r="AX1039" s="2" t="s">
        <v>52</v>
      </c>
      <c r="AY1039" s="2" t="s">
        <v>52</v>
      </c>
    </row>
    <row r="1040" spans="1:51" ht="30" customHeight="1" x14ac:dyDescent="0.3">
      <c r="A1040" s="8" t="s">
        <v>915</v>
      </c>
      <c r="B1040" s="8" t="s">
        <v>911</v>
      </c>
      <c r="C1040" s="8" t="s">
        <v>912</v>
      </c>
      <c r="D1040" s="9">
        <v>2E-3</v>
      </c>
      <c r="E1040" s="13">
        <f>단가대비표!O187</f>
        <v>0</v>
      </c>
      <c r="F1040" s="14">
        <f t="shared" si="140"/>
        <v>0</v>
      </c>
      <c r="G1040" s="13">
        <f>단가대비표!P187</f>
        <v>141096</v>
      </c>
      <c r="H1040" s="14">
        <f t="shared" si="141"/>
        <v>282.10000000000002</v>
      </c>
      <c r="I1040" s="13">
        <f>단가대비표!V187</f>
        <v>0</v>
      </c>
      <c r="J1040" s="14">
        <f t="shared" si="142"/>
        <v>0</v>
      </c>
      <c r="K1040" s="13">
        <f t="shared" si="143"/>
        <v>141096</v>
      </c>
      <c r="L1040" s="14">
        <f t="shared" si="143"/>
        <v>282.10000000000002</v>
      </c>
      <c r="M1040" s="8" t="s">
        <v>52</v>
      </c>
      <c r="N1040" s="2" t="s">
        <v>1595</v>
      </c>
      <c r="O1040" s="2" t="s">
        <v>916</v>
      </c>
      <c r="P1040" s="2" t="s">
        <v>65</v>
      </c>
      <c r="Q1040" s="2" t="s">
        <v>65</v>
      </c>
      <c r="R1040" s="2" t="s">
        <v>64</v>
      </c>
      <c r="S1040" s="3"/>
      <c r="T1040" s="3"/>
      <c r="U1040" s="3"/>
      <c r="V1040" s="3">
        <v>1</v>
      </c>
      <c r="W1040" s="3">
        <v>2</v>
      </c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2" t="s">
        <v>52</v>
      </c>
      <c r="AW1040" s="2" t="s">
        <v>2283</v>
      </c>
      <c r="AX1040" s="2" t="s">
        <v>52</v>
      </c>
      <c r="AY1040" s="2" t="s">
        <v>52</v>
      </c>
    </row>
    <row r="1041" spans="1:51" ht="30" customHeight="1" x14ac:dyDescent="0.3">
      <c r="A1041" s="8" t="s">
        <v>2048</v>
      </c>
      <c r="B1041" s="8" t="s">
        <v>911</v>
      </c>
      <c r="C1041" s="8" t="s">
        <v>912</v>
      </c>
      <c r="D1041" s="9">
        <v>1.2E-2</v>
      </c>
      <c r="E1041" s="13">
        <f>단가대비표!O206</f>
        <v>0</v>
      </c>
      <c r="F1041" s="14">
        <f t="shared" si="140"/>
        <v>0</v>
      </c>
      <c r="G1041" s="13">
        <f>단가대비표!P206</f>
        <v>213676</v>
      </c>
      <c r="H1041" s="14">
        <f t="shared" si="141"/>
        <v>2564.1</v>
      </c>
      <c r="I1041" s="13">
        <f>단가대비표!V206</f>
        <v>0</v>
      </c>
      <c r="J1041" s="14">
        <f t="shared" si="142"/>
        <v>0</v>
      </c>
      <c r="K1041" s="13">
        <f t="shared" si="143"/>
        <v>213676</v>
      </c>
      <c r="L1041" s="14">
        <f t="shared" si="143"/>
        <v>2564.1</v>
      </c>
      <c r="M1041" s="8" t="s">
        <v>52</v>
      </c>
      <c r="N1041" s="2" t="s">
        <v>1595</v>
      </c>
      <c r="O1041" s="2" t="s">
        <v>2049</v>
      </c>
      <c r="P1041" s="2" t="s">
        <v>65</v>
      </c>
      <c r="Q1041" s="2" t="s">
        <v>65</v>
      </c>
      <c r="R1041" s="2" t="s">
        <v>64</v>
      </c>
      <c r="S1041" s="3"/>
      <c r="T1041" s="3"/>
      <c r="U1041" s="3"/>
      <c r="V1041" s="3">
        <v>1</v>
      </c>
      <c r="W1041" s="3">
        <v>2</v>
      </c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2" t="s">
        <v>52</v>
      </c>
      <c r="AW1041" s="2" t="s">
        <v>2282</v>
      </c>
      <c r="AX1041" s="2" t="s">
        <v>52</v>
      </c>
      <c r="AY1041" s="2" t="s">
        <v>52</v>
      </c>
    </row>
    <row r="1042" spans="1:51" ht="30" customHeight="1" x14ac:dyDescent="0.3">
      <c r="A1042" s="8" t="s">
        <v>915</v>
      </c>
      <c r="B1042" s="8" t="s">
        <v>911</v>
      </c>
      <c r="C1042" s="8" t="s">
        <v>912</v>
      </c>
      <c r="D1042" s="9">
        <v>2E-3</v>
      </c>
      <c r="E1042" s="13">
        <f>단가대비표!O187</f>
        <v>0</v>
      </c>
      <c r="F1042" s="14">
        <f t="shared" si="140"/>
        <v>0</v>
      </c>
      <c r="G1042" s="13">
        <f>단가대비표!P187</f>
        <v>141096</v>
      </c>
      <c r="H1042" s="14">
        <f t="shared" si="141"/>
        <v>282.10000000000002</v>
      </c>
      <c r="I1042" s="13">
        <f>단가대비표!V187</f>
        <v>0</v>
      </c>
      <c r="J1042" s="14">
        <f t="shared" si="142"/>
        <v>0</v>
      </c>
      <c r="K1042" s="13">
        <f t="shared" si="143"/>
        <v>141096</v>
      </c>
      <c r="L1042" s="14">
        <f t="shared" si="143"/>
        <v>282.10000000000002</v>
      </c>
      <c r="M1042" s="8" t="s">
        <v>52</v>
      </c>
      <c r="N1042" s="2" t="s">
        <v>1595</v>
      </c>
      <c r="O1042" s="2" t="s">
        <v>916</v>
      </c>
      <c r="P1042" s="2" t="s">
        <v>65</v>
      </c>
      <c r="Q1042" s="2" t="s">
        <v>65</v>
      </c>
      <c r="R1042" s="2" t="s">
        <v>64</v>
      </c>
      <c r="S1042" s="3"/>
      <c r="T1042" s="3"/>
      <c r="U1042" s="3"/>
      <c r="V1042" s="3">
        <v>1</v>
      </c>
      <c r="W1042" s="3">
        <v>2</v>
      </c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2" t="s">
        <v>52</v>
      </c>
      <c r="AW1042" s="2" t="s">
        <v>2283</v>
      </c>
      <c r="AX1042" s="2" t="s">
        <v>52</v>
      </c>
      <c r="AY1042" s="2" t="s">
        <v>52</v>
      </c>
    </row>
    <row r="1043" spans="1:51" ht="30" customHeight="1" x14ac:dyDescent="0.3">
      <c r="A1043" s="8" t="s">
        <v>2052</v>
      </c>
      <c r="B1043" s="8" t="s">
        <v>979</v>
      </c>
      <c r="C1043" s="8" t="s">
        <v>623</v>
      </c>
      <c r="D1043" s="9">
        <v>1</v>
      </c>
      <c r="E1043" s="13">
        <f>TRUNC(SUMIF(V1039:V1044, RIGHTB(O1043, 1), H1039:H1044)*U1043, 2)</f>
        <v>113.84</v>
      </c>
      <c r="F1043" s="14">
        <f t="shared" si="140"/>
        <v>113.8</v>
      </c>
      <c r="G1043" s="13">
        <v>0</v>
      </c>
      <c r="H1043" s="14">
        <f t="shared" si="141"/>
        <v>0</v>
      </c>
      <c r="I1043" s="13">
        <v>0</v>
      </c>
      <c r="J1043" s="14">
        <f t="shared" si="142"/>
        <v>0</v>
      </c>
      <c r="K1043" s="13">
        <f t="shared" si="143"/>
        <v>113.8</v>
      </c>
      <c r="L1043" s="14">
        <f t="shared" si="143"/>
        <v>113.8</v>
      </c>
      <c r="M1043" s="8" t="s">
        <v>52</v>
      </c>
      <c r="N1043" s="2" t="s">
        <v>1595</v>
      </c>
      <c r="O1043" s="2" t="s">
        <v>806</v>
      </c>
      <c r="P1043" s="2" t="s">
        <v>65</v>
      </c>
      <c r="Q1043" s="2" t="s">
        <v>65</v>
      </c>
      <c r="R1043" s="2" t="s">
        <v>65</v>
      </c>
      <c r="S1043" s="3">
        <v>1</v>
      </c>
      <c r="T1043" s="3">
        <v>0</v>
      </c>
      <c r="U1043" s="3">
        <v>0.02</v>
      </c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2" t="s">
        <v>52</v>
      </c>
      <c r="AW1043" s="2" t="s">
        <v>2284</v>
      </c>
      <c r="AX1043" s="2" t="s">
        <v>52</v>
      </c>
      <c r="AY1043" s="2" t="s">
        <v>52</v>
      </c>
    </row>
    <row r="1044" spans="1:51" ht="30" customHeight="1" x14ac:dyDescent="0.3">
      <c r="A1044" s="8" t="s">
        <v>2098</v>
      </c>
      <c r="B1044" s="8" t="s">
        <v>2279</v>
      </c>
      <c r="C1044" s="8" t="s">
        <v>623</v>
      </c>
      <c r="D1044" s="9">
        <v>1</v>
      </c>
      <c r="E1044" s="13">
        <v>0</v>
      </c>
      <c r="F1044" s="14">
        <f t="shared" si="140"/>
        <v>0</v>
      </c>
      <c r="G1044" s="13">
        <f>TRUNC(SUMIF(W1039:W1044, RIGHTB(O1044, 1), H1039:H1044)*U1044, 2)</f>
        <v>1138.48</v>
      </c>
      <c r="H1044" s="14">
        <f t="shared" si="141"/>
        <v>1138.4000000000001</v>
      </c>
      <c r="I1044" s="13">
        <v>0</v>
      </c>
      <c r="J1044" s="14">
        <f t="shared" si="142"/>
        <v>0</v>
      </c>
      <c r="K1044" s="13">
        <f t="shared" si="143"/>
        <v>1138.4000000000001</v>
      </c>
      <c r="L1044" s="14">
        <f t="shared" si="143"/>
        <v>1138.4000000000001</v>
      </c>
      <c r="M1044" s="8" t="s">
        <v>52</v>
      </c>
      <c r="N1044" s="2" t="s">
        <v>1595</v>
      </c>
      <c r="O1044" s="2" t="s">
        <v>1169</v>
      </c>
      <c r="P1044" s="2" t="s">
        <v>65</v>
      </c>
      <c r="Q1044" s="2" t="s">
        <v>65</v>
      </c>
      <c r="R1044" s="2" t="s">
        <v>65</v>
      </c>
      <c r="S1044" s="3">
        <v>1</v>
      </c>
      <c r="T1044" s="3">
        <v>1</v>
      </c>
      <c r="U1044" s="3">
        <v>0.2</v>
      </c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2" t="s">
        <v>52</v>
      </c>
      <c r="AW1044" s="2" t="s">
        <v>2285</v>
      </c>
      <c r="AX1044" s="2" t="s">
        <v>52</v>
      </c>
      <c r="AY1044" s="2" t="s">
        <v>52</v>
      </c>
    </row>
    <row r="1045" spans="1:51" ht="30" customHeight="1" x14ac:dyDescent="0.3">
      <c r="A1045" s="8" t="s">
        <v>904</v>
      </c>
      <c r="B1045" s="8" t="s">
        <v>52</v>
      </c>
      <c r="C1045" s="8" t="s">
        <v>52</v>
      </c>
      <c r="D1045" s="9"/>
      <c r="E1045" s="13"/>
      <c r="F1045" s="14">
        <f>TRUNC(SUMIF(N1039:N1044, N1038, F1039:F1044),0)</f>
        <v>113</v>
      </c>
      <c r="G1045" s="13"/>
      <c r="H1045" s="14">
        <f>TRUNC(SUMIF(N1039:N1044, N1038, H1039:H1044),0)</f>
        <v>6830</v>
      </c>
      <c r="I1045" s="13"/>
      <c r="J1045" s="14">
        <f>TRUNC(SUMIF(N1039:N1044, N1038, J1039:J1044),0)</f>
        <v>0</v>
      </c>
      <c r="K1045" s="13"/>
      <c r="L1045" s="14">
        <f>F1045+H1045+J1045</f>
        <v>6943</v>
      </c>
      <c r="M1045" s="8" t="s">
        <v>52</v>
      </c>
      <c r="N1045" s="2" t="s">
        <v>99</v>
      </c>
      <c r="O1045" s="2" t="s">
        <v>99</v>
      </c>
      <c r="P1045" s="2" t="s">
        <v>52</v>
      </c>
      <c r="Q1045" s="2" t="s">
        <v>52</v>
      </c>
      <c r="R1045" s="2" t="s">
        <v>52</v>
      </c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2" t="s">
        <v>52</v>
      </c>
      <c r="AW1045" s="2" t="s">
        <v>52</v>
      </c>
      <c r="AX1045" s="2" t="s">
        <v>52</v>
      </c>
      <c r="AY1045" s="2" t="s">
        <v>52</v>
      </c>
    </row>
    <row r="1046" spans="1:51" ht="30" customHeight="1" x14ac:dyDescent="0.3">
      <c r="A1046" s="9"/>
      <c r="B1046" s="9"/>
      <c r="C1046" s="9"/>
      <c r="D1046" s="9"/>
      <c r="E1046" s="13"/>
      <c r="F1046" s="14"/>
      <c r="G1046" s="13"/>
      <c r="H1046" s="14"/>
      <c r="I1046" s="13"/>
      <c r="J1046" s="14"/>
      <c r="K1046" s="13"/>
      <c r="L1046" s="14"/>
      <c r="M1046" s="9"/>
    </row>
    <row r="1047" spans="1:51" ht="30" customHeight="1" x14ac:dyDescent="0.3">
      <c r="A1047" s="36" t="s">
        <v>2286</v>
      </c>
      <c r="B1047" s="36"/>
      <c r="C1047" s="36"/>
      <c r="D1047" s="36"/>
      <c r="E1047" s="37"/>
      <c r="F1047" s="38"/>
      <c r="G1047" s="37"/>
      <c r="H1047" s="38"/>
      <c r="I1047" s="37"/>
      <c r="J1047" s="38"/>
      <c r="K1047" s="37"/>
      <c r="L1047" s="38"/>
      <c r="M1047" s="36"/>
      <c r="N1047" s="1" t="s">
        <v>1602</v>
      </c>
    </row>
    <row r="1048" spans="1:51" ht="30" customHeight="1" x14ac:dyDescent="0.3">
      <c r="A1048" s="8" t="s">
        <v>2287</v>
      </c>
      <c r="B1048" s="8" t="s">
        <v>2288</v>
      </c>
      <c r="C1048" s="8" t="s">
        <v>992</v>
      </c>
      <c r="D1048" s="9">
        <v>0.53</v>
      </c>
      <c r="E1048" s="13">
        <f>단가대비표!O173</f>
        <v>9900</v>
      </c>
      <c r="F1048" s="14">
        <f>TRUNC(E1048*D1048,1)</f>
        <v>5247</v>
      </c>
      <c r="G1048" s="13">
        <f>단가대비표!P173</f>
        <v>0</v>
      </c>
      <c r="H1048" s="14">
        <f>TRUNC(G1048*D1048,1)</f>
        <v>0</v>
      </c>
      <c r="I1048" s="13">
        <f>단가대비표!V173</f>
        <v>0</v>
      </c>
      <c r="J1048" s="14">
        <f>TRUNC(I1048*D1048,1)</f>
        <v>0</v>
      </c>
      <c r="K1048" s="13">
        <f t="shared" ref="K1048:L1050" si="144">TRUNC(E1048+G1048+I1048,1)</f>
        <v>9900</v>
      </c>
      <c r="L1048" s="14">
        <f t="shared" si="144"/>
        <v>5247</v>
      </c>
      <c r="M1048" s="8" t="s">
        <v>52</v>
      </c>
      <c r="N1048" s="2" t="s">
        <v>1602</v>
      </c>
      <c r="O1048" s="2" t="s">
        <v>2289</v>
      </c>
      <c r="P1048" s="2" t="s">
        <v>65</v>
      </c>
      <c r="Q1048" s="2" t="s">
        <v>65</v>
      </c>
      <c r="R1048" s="2" t="s">
        <v>64</v>
      </c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2" t="s">
        <v>52</v>
      </c>
      <c r="AW1048" s="2" t="s">
        <v>2290</v>
      </c>
      <c r="AX1048" s="2" t="s">
        <v>52</v>
      </c>
      <c r="AY1048" s="2" t="s">
        <v>52</v>
      </c>
    </row>
    <row r="1049" spans="1:51" ht="30" customHeight="1" x14ac:dyDescent="0.3">
      <c r="A1049" s="8" t="s">
        <v>2291</v>
      </c>
      <c r="B1049" s="8" t="s">
        <v>2292</v>
      </c>
      <c r="C1049" s="8" t="s">
        <v>992</v>
      </c>
      <c r="D1049" s="9">
        <v>0.19</v>
      </c>
      <c r="E1049" s="13">
        <f>단가대비표!O172</f>
        <v>8450</v>
      </c>
      <c r="F1049" s="14">
        <f>TRUNC(E1049*D1049,1)</f>
        <v>1605.5</v>
      </c>
      <c r="G1049" s="13">
        <f>단가대비표!P172</f>
        <v>0</v>
      </c>
      <c r="H1049" s="14">
        <f>TRUNC(G1049*D1049,1)</f>
        <v>0</v>
      </c>
      <c r="I1049" s="13">
        <f>단가대비표!V172</f>
        <v>0</v>
      </c>
      <c r="J1049" s="14">
        <f>TRUNC(I1049*D1049,1)</f>
        <v>0</v>
      </c>
      <c r="K1049" s="13">
        <f t="shared" si="144"/>
        <v>8450</v>
      </c>
      <c r="L1049" s="14">
        <f t="shared" si="144"/>
        <v>1605.5</v>
      </c>
      <c r="M1049" s="8" t="s">
        <v>52</v>
      </c>
      <c r="N1049" s="2" t="s">
        <v>1602</v>
      </c>
      <c r="O1049" s="2" t="s">
        <v>2293</v>
      </c>
      <c r="P1049" s="2" t="s">
        <v>65</v>
      </c>
      <c r="Q1049" s="2" t="s">
        <v>65</v>
      </c>
      <c r="R1049" s="2" t="s">
        <v>64</v>
      </c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2" t="s">
        <v>52</v>
      </c>
      <c r="AW1049" s="2" t="s">
        <v>2294</v>
      </c>
      <c r="AX1049" s="2" t="s">
        <v>52</v>
      </c>
      <c r="AY1049" s="2" t="s">
        <v>52</v>
      </c>
    </row>
    <row r="1050" spans="1:51" ht="30" customHeight="1" x14ac:dyDescent="0.3">
      <c r="A1050" s="8" t="s">
        <v>2295</v>
      </c>
      <c r="B1050" s="8" t="s">
        <v>2296</v>
      </c>
      <c r="C1050" s="8" t="s">
        <v>992</v>
      </c>
      <c r="D1050" s="9">
        <v>0.125</v>
      </c>
      <c r="E1050" s="13">
        <f>단가대비표!O180</f>
        <v>1780</v>
      </c>
      <c r="F1050" s="14">
        <f>TRUNC(E1050*D1050,1)</f>
        <v>222.5</v>
      </c>
      <c r="G1050" s="13">
        <f>단가대비표!P180</f>
        <v>0</v>
      </c>
      <c r="H1050" s="14">
        <f>TRUNC(G1050*D1050,1)</f>
        <v>0</v>
      </c>
      <c r="I1050" s="13">
        <f>단가대비표!V180</f>
        <v>0</v>
      </c>
      <c r="J1050" s="14">
        <f>TRUNC(I1050*D1050,1)</f>
        <v>0</v>
      </c>
      <c r="K1050" s="13">
        <f t="shared" si="144"/>
        <v>1780</v>
      </c>
      <c r="L1050" s="14">
        <f t="shared" si="144"/>
        <v>222.5</v>
      </c>
      <c r="M1050" s="8" t="s">
        <v>52</v>
      </c>
      <c r="N1050" s="2" t="s">
        <v>1602</v>
      </c>
      <c r="O1050" s="2" t="s">
        <v>2297</v>
      </c>
      <c r="P1050" s="2" t="s">
        <v>65</v>
      </c>
      <c r="Q1050" s="2" t="s">
        <v>65</v>
      </c>
      <c r="R1050" s="2" t="s">
        <v>64</v>
      </c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2" t="s">
        <v>52</v>
      </c>
      <c r="AW1050" s="2" t="s">
        <v>2298</v>
      </c>
      <c r="AX1050" s="2" t="s">
        <v>52</v>
      </c>
      <c r="AY1050" s="2" t="s">
        <v>52</v>
      </c>
    </row>
    <row r="1051" spans="1:51" ht="30" customHeight="1" x14ac:dyDescent="0.3">
      <c r="A1051" s="8" t="s">
        <v>904</v>
      </c>
      <c r="B1051" s="8" t="s">
        <v>52</v>
      </c>
      <c r="C1051" s="8" t="s">
        <v>52</v>
      </c>
      <c r="D1051" s="9"/>
      <c r="E1051" s="13"/>
      <c r="F1051" s="14">
        <f>TRUNC(SUMIF(N1048:N1050, N1047, F1048:F1050),0)</f>
        <v>7075</v>
      </c>
      <c r="G1051" s="13"/>
      <c r="H1051" s="14">
        <f>TRUNC(SUMIF(N1048:N1050, N1047, H1048:H1050),0)</f>
        <v>0</v>
      </c>
      <c r="I1051" s="13"/>
      <c r="J1051" s="14">
        <f>TRUNC(SUMIF(N1048:N1050, N1047, J1048:J1050),0)</f>
        <v>0</v>
      </c>
      <c r="K1051" s="13"/>
      <c r="L1051" s="14">
        <f>F1051+H1051+J1051</f>
        <v>7075</v>
      </c>
      <c r="M1051" s="8" t="s">
        <v>52</v>
      </c>
      <c r="N1051" s="2" t="s">
        <v>99</v>
      </c>
      <c r="O1051" s="2" t="s">
        <v>99</v>
      </c>
      <c r="P1051" s="2" t="s">
        <v>52</v>
      </c>
      <c r="Q1051" s="2" t="s">
        <v>52</v>
      </c>
      <c r="R1051" s="2" t="s">
        <v>52</v>
      </c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2" t="s">
        <v>52</v>
      </c>
      <c r="AW1051" s="2" t="s">
        <v>52</v>
      </c>
      <c r="AX1051" s="2" t="s">
        <v>52</v>
      </c>
      <c r="AY1051" s="2" t="s">
        <v>52</v>
      </c>
    </row>
    <row r="1052" spans="1:51" ht="30" customHeight="1" x14ac:dyDescent="0.3">
      <c r="A1052" s="9"/>
      <c r="B1052" s="9"/>
      <c r="C1052" s="9"/>
      <c r="D1052" s="9"/>
      <c r="E1052" s="13"/>
      <c r="F1052" s="14"/>
      <c r="G1052" s="13"/>
      <c r="H1052" s="14"/>
      <c r="I1052" s="13"/>
      <c r="J1052" s="14"/>
      <c r="K1052" s="13"/>
      <c r="L1052" s="14"/>
      <c r="M1052" s="9"/>
    </row>
    <row r="1053" spans="1:51" ht="30" customHeight="1" x14ac:dyDescent="0.3">
      <c r="A1053" s="36" t="s">
        <v>2299</v>
      </c>
      <c r="B1053" s="36"/>
      <c r="C1053" s="36"/>
      <c r="D1053" s="36"/>
      <c r="E1053" s="37"/>
      <c r="F1053" s="38"/>
      <c r="G1053" s="37"/>
      <c r="H1053" s="38"/>
      <c r="I1053" s="37"/>
      <c r="J1053" s="38"/>
      <c r="K1053" s="37"/>
      <c r="L1053" s="38"/>
      <c r="M1053" s="36"/>
      <c r="N1053" s="1" t="s">
        <v>1607</v>
      </c>
    </row>
    <row r="1054" spans="1:51" ht="30" customHeight="1" x14ac:dyDescent="0.3">
      <c r="A1054" s="8" t="s">
        <v>2048</v>
      </c>
      <c r="B1054" s="8" t="s">
        <v>911</v>
      </c>
      <c r="C1054" s="8" t="s">
        <v>912</v>
      </c>
      <c r="D1054" s="9">
        <v>3.9E-2</v>
      </c>
      <c r="E1054" s="13">
        <f>단가대비표!O206</f>
        <v>0</v>
      </c>
      <c r="F1054" s="14">
        <f>TRUNC(E1054*D1054,1)</f>
        <v>0</v>
      </c>
      <c r="G1054" s="13">
        <f>단가대비표!P206</f>
        <v>213676</v>
      </c>
      <c r="H1054" s="14">
        <f>TRUNC(G1054*D1054,1)</f>
        <v>8333.2999999999993</v>
      </c>
      <c r="I1054" s="13">
        <f>단가대비표!V206</f>
        <v>0</v>
      </c>
      <c r="J1054" s="14">
        <f>TRUNC(I1054*D1054,1)</f>
        <v>0</v>
      </c>
      <c r="K1054" s="13">
        <f t="shared" ref="K1054:L1056" si="145">TRUNC(E1054+G1054+I1054,1)</f>
        <v>213676</v>
      </c>
      <c r="L1054" s="14">
        <f t="shared" si="145"/>
        <v>8333.2999999999993</v>
      </c>
      <c r="M1054" s="8" t="s">
        <v>52</v>
      </c>
      <c r="N1054" s="2" t="s">
        <v>1607</v>
      </c>
      <c r="O1054" s="2" t="s">
        <v>2049</v>
      </c>
      <c r="P1054" s="2" t="s">
        <v>65</v>
      </c>
      <c r="Q1054" s="2" t="s">
        <v>65</v>
      </c>
      <c r="R1054" s="2" t="s">
        <v>64</v>
      </c>
      <c r="S1054" s="3"/>
      <c r="T1054" s="3"/>
      <c r="U1054" s="3"/>
      <c r="V1054" s="3">
        <v>1</v>
      </c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2" t="s">
        <v>52</v>
      </c>
      <c r="AW1054" s="2" t="s">
        <v>2300</v>
      </c>
      <c r="AX1054" s="2" t="s">
        <v>52</v>
      </c>
      <c r="AY1054" s="2" t="s">
        <v>52</v>
      </c>
    </row>
    <row r="1055" spans="1:51" ht="30" customHeight="1" x14ac:dyDescent="0.3">
      <c r="A1055" s="8" t="s">
        <v>915</v>
      </c>
      <c r="B1055" s="8" t="s">
        <v>911</v>
      </c>
      <c r="C1055" s="8" t="s">
        <v>912</v>
      </c>
      <c r="D1055" s="9">
        <v>8.0000000000000002E-3</v>
      </c>
      <c r="E1055" s="13">
        <f>단가대비표!O187</f>
        <v>0</v>
      </c>
      <c r="F1055" s="14">
        <f>TRUNC(E1055*D1055,1)</f>
        <v>0</v>
      </c>
      <c r="G1055" s="13">
        <f>단가대비표!P187</f>
        <v>141096</v>
      </c>
      <c r="H1055" s="14">
        <f>TRUNC(G1055*D1055,1)</f>
        <v>1128.7</v>
      </c>
      <c r="I1055" s="13">
        <f>단가대비표!V187</f>
        <v>0</v>
      </c>
      <c r="J1055" s="14">
        <f>TRUNC(I1055*D1055,1)</f>
        <v>0</v>
      </c>
      <c r="K1055" s="13">
        <f t="shared" si="145"/>
        <v>141096</v>
      </c>
      <c r="L1055" s="14">
        <f t="shared" si="145"/>
        <v>1128.7</v>
      </c>
      <c r="M1055" s="8" t="s">
        <v>52</v>
      </c>
      <c r="N1055" s="2" t="s">
        <v>1607</v>
      </c>
      <c r="O1055" s="2" t="s">
        <v>916</v>
      </c>
      <c r="P1055" s="2" t="s">
        <v>65</v>
      </c>
      <c r="Q1055" s="2" t="s">
        <v>65</v>
      </c>
      <c r="R1055" s="2" t="s">
        <v>64</v>
      </c>
      <c r="S1055" s="3"/>
      <c r="T1055" s="3"/>
      <c r="U1055" s="3"/>
      <c r="V1055" s="3">
        <v>1</v>
      </c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2" t="s">
        <v>52</v>
      </c>
      <c r="AW1055" s="2" t="s">
        <v>2301</v>
      </c>
      <c r="AX1055" s="2" t="s">
        <v>52</v>
      </c>
      <c r="AY1055" s="2" t="s">
        <v>52</v>
      </c>
    </row>
    <row r="1056" spans="1:51" ht="30" customHeight="1" x14ac:dyDescent="0.3">
      <c r="A1056" s="8" t="s">
        <v>2052</v>
      </c>
      <c r="B1056" s="8" t="s">
        <v>979</v>
      </c>
      <c r="C1056" s="8" t="s">
        <v>623</v>
      </c>
      <c r="D1056" s="9">
        <v>1</v>
      </c>
      <c r="E1056" s="13">
        <f>TRUNC(SUMIF(V1054:V1056, RIGHTB(O1056, 1), H1054:H1056)*U1056, 2)</f>
        <v>189.24</v>
      </c>
      <c r="F1056" s="14">
        <f>TRUNC(E1056*D1056,1)</f>
        <v>189.2</v>
      </c>
      <c r="G1056" s="13">
        <v>0</v>
      </c>
      <c r="H1056" s="14">
        <f>TRUNC(G1056*D1056,1)</f>
        <v>0</v>
      </c>
      <c r="I1056" s="13">
        <v>0</v>
      </c>
      <c r="J1056" s="14">
        <f>TRUNC(I1056*D1056,1)</f>
        <v>0</v>
      </c>
      <c r="K1056" s="13">
        <f t="shared" si="145"/>
        <v>189.2</v>
      </c>
      <c r="L1056" s="14">
        <f t="shared" si="145"/>
        <v>189.2</v>
      </c>
      <c r="M1056" s="8" t="s">
        <v>52</v>
      </c>
      <c r="N1056" s="2" t="s">
        <v>1607</v>
      </c>
      <c r="O1056" s="2" t="s">
        <v>806</v>
      </c>
      <c r="P1056" s="2" t="s">
        <v>65</v>
      </c>
      <c r="Q1056" s="2" t="s">
        <v>65</v>
      </c>
      <c r="R1056" s="2" t="s">
        <v>65</v>
      </c>
      <c r="S1056" s="3">
        <v>1</v>
      </c>
      <c r="T1056" s="3">
        <v>0</v>
      </c>
      <c r="U1056" s="3">
        <v>0.02</v>
      </c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2" t="s">
        <v>52</v>
      </c>
      <c r="AW1056" s="2" t="s">
        <v>2302</v>
      </c>
      <c r="AX1056" s="2" t="s">
        <v>52</v>
      </c>
      <c r="AY1056" s="2" t="s">
        <v>52</v>
      </c>
    </row>
    <row r="1057" spans="1:51" ht="30" customHeight="1" x14ac:dyDescent="0.3">
      <c r="A1057" s="8" t="s">
        <v>904</v>
      </c>
      <c r="B1057" s="8" t="s">
        <v>52</v>
      </c>
      <c r="C1057" s="8" t="s">
        <v>52</v>
      </c>
      <c r="D1057" s="9"/>
      <c r="E1057" s="13"/>
      <c r="F1057" s="14">
        <f>TRUNC(SUMIF(N1054:N1056, N1053, F1054:F1056),0)</f>
        <v>189</v>
      </c>
      <c r="G1057" s="13"/>
      <c r="H1057" s="14">
        <f>TRUNC(SUMIF(N1054:N1056, N1053, H1054:H1056),0)</f>
        <v>9462</v>
      </c>
      <c r="I1057" s="13"/>
      <c r="J1057" s="14">
        <f>TRUNC(SUMIF(N1054:N1056, N1053, J1054:J1056),0)</f>
        <v>0</v>
      </c>
      <c r="K1057" s="13"/>
      <c r="L1057" s="14">
        <f>F1057+H1057+J1057</f>
        <v>9651</v>
      </c>
      <c r="M1057" s="8" t="s">
        <v>52</v>
      </c>
      <c r="N1057" s="2" t="s">
        <v>99</v>
      </c>
      <c r="O1057" s="2" t="s">
        <v>99</v>
      </c>
      <c r="P1057" s="2" t="s">
        <v>52</v>
      </c>
      <c r="Q1057" s="2" t="s">
        <v>52</v>
      </c>
      <c r="R1057" s="2" t="s">
        <v>52</v>
      </c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2" t="s">
        <v>52</v>
      </c>
      <c r="AW1057" s="2" t="s">
        <v>52</v>
      </c>
      <c r="AX1057" s="2" t="s">
        <v>52</v>
      </c>
      <c r="AY1057" s="2" t="s">
        <v>52</v>
      </c>
    </row>
    <row r="1058" spans="1:51" ht="30" customHeight="1" x14ac:dyDescent="0.3">
      <c r="A1058" s="9"/>
      <c r="B1058" s="9"/>
      <c r="C1058" s="9"/>
      <c r="D1058" s="9"/>
      <c r="E1058" s="13"/>
      <c r="F1058" s="14"/>
      <c r="G1058" s="13"/>
      <c r="H1058" s="14"/>
      <c r="I1058" s="13"/>
      <c r="J1058" s="14"/>
      <c r="K1058" s="13"/>
      <c r="L1058" s="14"/>
      <c r="M1058" s="9"/>
    </row>
    <row r="1059" spans="1:51" ht="30" customHeight="1" x14ac:dyDescent="0.3">
      <c r="A1059" s="36" t="s">
        <v>2303</v>
      </c>
      <c r="B1059" s="36"/>
      <c r="C1059" s="36"/>
      <c r="D1059" s="36"/>
      <c r="E1059" s="37"/>
      <c r="F1059" s="38"/>
      <c r="G1059" s="37"/>
      <c r="H1059" s="38"/>
      <c r="I1059" s="37"/>
      <c r="J1059" s="38"/>
      <c r="K1059" s="37"/>
      <c r="L1059" s="38"/>
      <c r="M1059" s="36"/>
      <c r="N1059" s="1" t="s">
        <v>1629</v>
      </c>
    </row>
    <row r="1060" spans="1:51" ht="30" customHeight="1" x14ac:dyDescent="0.3">
      <c r="A1060" s="8" t="s">
        <v>2048</v>
      </c>
      <c r="B1060" s="8" t="s">
        <v>911</v>
      </c>
      <c r="C1060" s="8" t="s">
        <v>912</v>
      </c>
      <c r="D1060" s="9">
        <v>4.3999999999999997E-2</v>
      </c>
      <c r="E1060" s="13">
        <f>단가대비표!O206</f>
        <v>0</v>
      </c>
      <c r="F1060" s="14">
        <f>TRUNC(E1060*D1060,1)</f>
        <v>0</v>
      </c>
      <c r="G1060" s="13">
        <f>단가대비표!P206</f>
        <v>213676</v>
      </c>
      <c r="H1060" s="14">
        <f>TRUNC(G1060*D1060,1)</f>
        <v>9401.7000000000007</v>
      </c>
      <c r="I1060" s="13">
        <f>단가대비표!V206</f>
        <v>0</v>
      </c>
      <c r="J1060" s="14">
        <f>TRUNC(I1060*D1060,1)</f>
        <v>0</v>
      </c>
      <c r="K1060" s="13">
        <f t="shared" ref="K1060:L1062" si="146">TRUNC(E1060+G1060+I1060,1)</f>
        <v>213676</v>
      </c>
      <c r="L1060" s="14">
        <f t="shared" si="146"/>
        <v>9401.7000000000007</v>
      </c>
      <c r="M1060" s="8" t="s">
        <v>52</v>
      </c>
      <c r="N1060" s="2" t="s">
        <v>1629</v>
      </c>
      <c r="O1060" s="2" t="s">
        <v>2049</v>
      </c>
      <c r="P1060" s="2" t="s">
        <v>65</v>
      </c>
      <c r="Q1060" s="2" t="s">
        <v>65</v>
      </c>
      <c r="R1060" s="2" t="s">
        <v>64</v>
      </c>
      <c r="S1060" s="3"/>
      <c r="T1060" s="3"/>
      <c r="U1060" s="3"/>
      <c r="V1060" s="3">
        <v>1</v>
      </c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2" t="s">
        <v>52</v>
      </c>
      <c r="AW1060" s="2" t="s">
        <v>2304</v>
      </c>
      <c r="AX1060" s="2" t="s">
        <v>52</v>
      </c>
      <c r="AY1060" s="2" t="s">
        <v>52</v>
      </c>
    </row>
    <row r="1061" spans="1:51" ht="30" customHeight="1" x14ac:dyDescent="0.3">
      <c r="A1061" s="8" t="s">
        <v>915</v>
      </c>
      <c r="B1061" s="8" t="s">
        <v>911</v>
      </c>
      <c r="C1061" s="8" t="s">
        <v>912</v>
      </c>
      <c r="D1061" s="9">
        <v>2.3E-2</v>
      </c>
      <c r="E1061" s="13">
        <f>단가대비표!O187</f>
        <v>0</v>
      </c>
      <c r="F1061" s="14">
        <f>TRUNC(E1061*D1061,1)</f>
        <v>0</v>
      </c>
      <c r="G1061" s="13">
        <f>단가대비표!P187</f>
        <v>141096</v>
      </c>
      <c r="H1061" s="14">
        <f>TRUNC(G1061*D1061,1)</f>
        <v>3245.2</v>
      </c>
      <c r="I1061" s="13">
        <f>단가대비표!V187</f>
        <v>0</v>
      </c>
      <c r="J1061" s="14">
        <f>TRUNC(I1061*D1061,1)</f>
        <v>0</v>
      </c>
      <c r="K1061" s="13">
        <f t="shared" si="146"/>
        <v>141096</v>
      </c>
      <c r="L1061" s="14">
        <f t="shared" si="146"/>
        <v>3245.2</v>
      </c>
      <c r="M1061" s="8" t="s">
        <v>52</v>
      </c>
      <c r="N1061" s="2" t="s">
        <v>1629</v>
      </c>
      <c r="O1061" s="2" t="s">
        <v>916</v>
      </c>
      <c r="P1061" s="2" t="s">
        <v>65</v>
      </c>
      <c r="Q1061" s="2" t="s">
        <v>65</v>
      </c>
      <c r="R1061" s="2" t="s">
        <v>64</v>
      </c>
      <c r="S1061" s="3"/>
      <c r="T1061" s="3"/>
      <c r="U1061" s="3"/>
      <c r="V1061" s="3">
        <v>1</v>
      </c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2" t="s">
        <v>52</v>
      </c>
      <c r="AW1061" s="2" t="s">
        <v>2305</v>
      </c>
      <c r="AX1061" s="2" t="s">
        <v>52</v>
      </c>
      <c r="AY1061" s="2" t="s">
        <v>52</v>
      </c>
    </row>
    <row r="1062" spans="1:51" ht="30" customHeight="1" x14ac:dyDescent="0.3">
      <c r="A1062" s="8" t="s">
        <v>2052</v>
      </c>
      <c r="B1062" s="8" t="s">
        <v>979</v>
      </c>
      <c r="C1062" s="8" t="s">
        <v>623</v>
      </c>
      <c r="D1062" s="9">
        <v>1</v>
      </c>
      <c r="E1062" s="13">
        <f>TRUNC(SUMIF(V1060:V1062, RIGHTB(O1062, 1), H1060:H1062)*U1062, 2)</f>
        <v>252.93</v>
      </c>
      <c r="F1062" s="14">
        <f>TRUNC(E1062*D1062,1)</f>
        <v>252.9</v>
      </c>
      <c r="G1062" s="13">
        <v>0</v>
      </c>
      <c r="H1062" s="14">
        <f>TRUNC(G1062*D1062,1)</f>
        <v>0</v>
      </c>
      <c r="I1062" s="13">
        <v>0</v>
      </c>
      <c r="J1062" s="14">
        <f>TRUNC(I1062*D1062,1)</f>
        <v>0</v>
      </c>
      <c r="K1062" s="13">
        <f t="shared" si="146"/>
        <v>252.9</v>
      </c>
      <c r="L1062" s="14">
        <f t="shared" si="146"/>
        <v>252.9</v>
      </c>
      <c r="M1062" s="8" t="s">
        <v>52</v>
      </c>
      <c r="N1062" s="2" t="s">
        <v>1629</v>
      </c>
      <c r="O1062" s="2" t="s">
        <v>806</v>
      </c>
      <c r="P1062" s="2" t="s">
        <v>65</v>
      </c>
      <c r="Q1062" s="2" t="s">
        <v>65</v>
      </c>
      <c r="R1062" s="2" t="s">
        <v>65</v>
      </c>
      <c r="S1062" s="3">
        <v>1</v>
      </c>
      <c r="T1062" s="3">
        <v>0</v>
      </c>
      <c r="U1062" s="3">
        <v>0.02</v>
      </c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2" t="s">
        <v>52</v>
      </c>
      <c r="AW1062" s="2" t="s">
        <v>2306</v>
      </c>
      <c r="AX1062" s="2" t="s">
        <v>52</v>
      </c>
      <c r="AY1062" s="2" t="s">
        <v>52</v>
      </c>
    </row>
    <row r="1063" spans="1:51" ht="30" customHeight="1" x14ac:dyDescent="0.3">
      <c r="A1063" s="8" t="s">
        <v>904</v>
      </c>
      <c r="B1063" s="8" t="s">
        <v>52</v>
      </c>
      <c r="C1063" s="8" t="s">
        <v>52</v>
      </c>
      <c r="D1063" s="9"/>
      <c r="E1063" s="13"/>
      <c r="F1063" s="14">
        <f>TRUNC(SUMIF(N1060:N1062, N1059, F1060:F1062),0)</f>
        <v>252</v>
      </c>
      <c r="G1063" s="13"/>
      <c r="H1063" s="14">
        <f>TRUNC(SUMIF(N1060:N1062, N1059, H1060:H1062),0)</f>
        <v>12646</v>
      </c>
      <c r="I1063" s="13"/>
      <c r="J1063" s="14">
        <f>TRUNC(SUMIF(N1060:N1062, N1059, J1060:J1062),0)</f>
        <v>0</v>
      </c>
      <c r="K1063" s="13"/>
      <c r="L1063" s="14">
        <f>F1063+H1063+J1063</f>
        <v>12898</v>
      </c>
      <c r="M1063" s="8" t="s">
        <v>52</v>
      </c>
      <c r="N1063" s="2" t="s">
        <v>99</v>
      </c>
      <c r="O1063" s="2" t="s">
        <v>99</v>
      </c>
      <c r="P1063" s="2" t="s">
        <v>52</v>
      </c>
      <c r="Q1063" s="2" t="s">
        <v>52</v>
      </c>
      <c r="R1063" s="2" t="s">
        <v>52</v>
      </c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2" t="s">
        <v>52</v>
      </c>
      <c r="AW1063" s="2" t="s">
        <v>52</v>
      </c>
      <c r="AX1063" s="2" t="s">
        <v>52</v>
      </c>
      <c r="AY1063" s="2" t="s">
        <v>52</v>
      </c>
    </row>
    <row r="1064" spans="1:51" ht="30" customHeight="1" x14ac:dyDescent="0.3">
      <c r="A1064" s="9"/>
      <c r="B1064" s="9"/>
      <c r="C1064" s="9"/>
      <c r="D1064" s="9"/>
      <c r="E1064" s="13"/>
      <c r="F1064" s="14"/>
      <c r="G1064" s="13"/>
      <c r="H1064" s="14"/>
      <c r="I1064" s="13"/>
      <c r="J1064" s="14"/>
      <c r="K1064" s="13"/>
      <c r="L1064" s="14"/>
      <c r="M1064" s="9"/>
    </row>
    <row r="1065" spans="1:51" ht="30" customHeight="1" x14ac:dyDescent="0.3">
      <c r="A1065" s="36" t="s">
        <v>2307</v>
      </c>
      <c r="B1065" s="36"/>
      <c r="C1065" s="36"/>
      <c r="D1065" s="36"/>
      <c r="E1065" s="37"/>
      <c r="F1065" s="38"/>
      <c r="G1065" s="37"/>
      <c r="H1065" s="38"/>
      <c r="I1065" s="37"/>
      <c r="J1065" s="38"/>
      <c r="K1065" s="37"/>
      <c r="L1065" s="38"/>
      <c r="M1065" s="36"/>
      <c r="N1065" s="1" t="s">
        <v>2308</v>
      </c>
    </row>
    <row r="1066" spans="1:51" ht="30" customHeight="1" x14ac:dyDescent="0.3">
      <c r="A1066" s="8" t="s">
        <v>2309</v>
      </c>
      <c r="B1066" s="8" t="s">
        <v>2310</v>
      </c>
      <c r="C1066" s="8" t="s">
        <v>61</v>
      </c>
      <c r="D1066" s="9">
        <v>0.37080000000000002</v>
      </c>
      <c r="E1066" s="13">
        <f>단가대비표!O14</f>
        <v>0</v>
      </c>
      <c r="F1066" s="14">
        <f>TRUNC(E1066*D1066,1)</f>
        <v>0</v>
      </c>
      <c r="G1066" s="13">
        <f>단가대비표!P14</f>
        <v>0</v>
      </c>
      <c r="H1066" s="14">
        <f>TRUNC(G1066*D1066,1)</f>
        <v>0</v>
      </c>
      <c r="I1066" s="13">
        <f>단가대비표!V14</f>
        <v>1455</v>
      </c>
      <c r="J1066" s="14">
        <f>TRUNC(I1066*D1066,1)</f>
        <v>539.5</v>
      </c>
      <c r="K1066" s="13">
        <f t="shared" ref="K1066:L1069" si="147">TRUNC(E1066+G1066+I1066,1)</f>
        <v>1455</v>
      </c>
      <c r="L1066" s="14">
        <f t="shared" si="147"/>
        <v>539.5</v>
      </c>
      <c r="M1066" s="8" t="s">
        <v>1843</v>
      </c>
      <c r="N1066" s="2" t="s">
        <v>2308</v>
      </c>
      <c r="O1066" s="2" t="s">
        <v>2312</v>
      </c>
      <c r="P1066" s="2" t="s">
        <v>65</v>
      </c>
      <c r="Q1066" s="2" t="s">
        <v>65</v>
      </c>
      <c r="R1066" s="2" t="s">
        <v>64</v>
      </c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2" t="s">
        <v>52</v>
      </c>
      <c r="AW1066" s="2" t="s">
        <v>2313</v>
      </c>
      <c r="AX1066" s="2" t="s">
        <v>52</v>
      </c>
      <c r="AY1066" s="2" t="s">
        <v>52</v>
      </c>
    </row>
    <row r="1067" spans="1:51" ht="30" customHeight="1" x14ac:dyDescent="0.3">
      <c r="A1067" s="8" t="s">
        <v>1891</v>
      </c>
      <c r="B1067" s="8" t="s">
        <v>1892</v>
      </c>
      <c r="C1067" s="8" t="s">
        <v>992</v>
      </c>
      <c r="D1067" s="9">
        <v>1</v>
      </c>
      <c r="E1067" s="13">
        <f>단가대비표!O102</f>
        <v>1360</v>
      </c>
      <c r="F1067" s="14">
        <f>TRUNC(E1067*D1067,1)</f>
        <v>1360</v>
      </c>
      <c r="G1067" s="13">
        <f>단가대비표!P102</f>
        <v>0</v>
      </c>
      <c r="H1067" s="14">
        <f>TRUNC(G1067*D1067,1)</f>
        <v>0</v>
      </c>
      <c r="I1067" s="13">
        <f>단가대비표!V102</f>
        <v>0</v>
      </c>
      <c r="J1067" s="14">
        <f>TRUNC(I1067*D1067,1)</f>
        <v>0</v>
      </c>
      <c r="K1067" s="13">
        <f t="shared" si="147"/>
        <v>1360</v>
      </c>
      <c r="L1067" s="14">
        <f t="shared" si="147"/>
        <v>1360</v>
      </c>
      <c r="M1067" s="8" t="s">
        <v>52</v>
      </c>
      <c r="N1067" s="2" t="s">
        <v>2308</v>
      </c>
      <c r="O1067" s="2" t="s">
        <v>1893</v>
      </c>
      <c r="P1067" s="2" t="s">
        <v>65</v>
      </c>
      <c r="Q1067" s="2" t="s">
        <v>65</v>
      </c>
      <c r="R1067" s="2" t="s">
        <v>64</v>
      </c>
      <c r="S1067" s="3"/>
      <c r="T1067" s="3"/>
      <c r="U1067" s="3"/>
      <c r="V1067" s="3">
        <v>1</v>
      </c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2" t="s">
        <v>52</v>
      </c>
      <c r="AW1067" s="2" t="s">
        <v>2314</v>
      </c>
      <c r="AX1067" s="2" t="s">
        <v>52</v>
      </c>
      <c r="AY1067" s="2" t="s">
        <v>52</v>
      </c>
    </row>
    <row r="1068" spans="1:51" ht="30" customHeight="1" x14ac:dyDescent="0.3">
      <c r="A1068" s="8" t="s">
        <v>1137</v>
      </c>
      <c r="B1068" s="8" t="s">
        <v>2315</v>
      </c>
      <c r="C1068" s="8" t="s">
        <v>623</v>
      </c>
      <c r="D1068" s="9">
        <v>1</v>
      </c>
      <c r="E1068" s="13">
        <f>TRUNC(SUMIF(V1066:V1069, RIGHTB(O1068, 1), F1066:F1069)*U1068, 2)</f>
        <v>272</v>
      </c>
      <c r="F1068" s="14">
        <f>TRUNC(E1068*D1068,1)</f>
        <v>272</v>
      </c>
      <c r="G1068" s="13">
        <v>0</v>
      </c>
      <c r="H1068" s="14">
        <f>TRUNC(G1068*D1068,1)</f>
        <v>0</v>
      </c>
      <c r="I1068" s="13">
        <v>0</v>
      </c>
      <c r="J1068" s="14">
        <f>TRUNC(I1068*D1068,1)</f>
        <v>0</v>
      </c>
      <c r="K1068" s="13">
        <f t="shared" si="147"/>
        <v>272</v>
      </c>
      <c r="L1068" s="14">
        <f t="shared" si="147"/>
        <v>272</v>
      </c>
      <c r="M1068" s="8" t="s">
        <v>52</v>
      </c>
      <c r="N1068" s="2" t="s">
        <v>2308</v>
      </c>
      <c r="O1068" s="2" t="s">
        <v>806</v>
      </c>
      <c r="P1068" s="2" t="s">
        <v>65</v>
      </c>
      <c r="Q1068" s="2" t="s">
        <v>65</v>
      </c>
      <c r="R1068" s="2" t="s">
        <v>65</v>
      </c>
      <c r="S1068" s="3">
        <v>0</v>
      </c>
      <c r="T1068" s="3">
        <v>0</v>
      </c>
      <c r="U1068" s="3">
        <v>0.2</v>
      </c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2" t="s">
        <v>52</v>
      </c>
      <c r="AW1068" s="2" t="s">
        <v>2316</v>
      </c>
      <c r="AX1068" s="2" t="s">
        <v>52</v>
      </c>
      <c r="AY1068" s="2" t="s">
        <v>52</v>
      </c>
    </row>
    <row r="1069" spans="1:51" ht="30" customHeight="1" x14ac:dyDescent="0.3">
      <c r="A1069" s="8" t="s">
        <v>1870</v>
      </c>
      <c r="B1069" s="8" t="s">
        <v>911</v>
      </c>
      <c r="C1069" s="8" t="s">
        <v>912</v>
      </c>
      <c r="D1069" s="9">
        <v>1</v>
      </c>
      <c r="E1069" s="13">
        <f>TRUNC(단가대비표!O213*1/8*16/12*25/20, 1)</f>
        <v>0</v>
      </c>
      <c r="F1069" s="14">
        <f>TRUNC(E1069*D1069,1)</f>
        <v>0</v>
      </c>
      <c r="G1069" s="13">
        <f>TRUNC(단가대비표!P213*1/8*16/12*25/20, 1)</f>
        <v>28571.4</v>
      </c>
      <c r="H1069" s="14">
        <f>TRUNC(G1069*D1069,1)</f>
        <v>28571.4</v>
      </c>
      <c r="I1069" s="13">
        <f>TRUNC(단가대비표!V213*1/8*16/12*25/20, 1)</f>
        <v>0</v>
      </c>
      <c r="J1069" s="14">
        <f>TRUNC(I1069*D1069,1)</f>
        <v>0</v>
      </c>
      <c r="K1069" s="13">
        <f t="shared" si="147"/>
        <v>28571.4</v>
      </c>
      <c r="L1069" s="14">
        <f t="shared" si="147"/>
        <v>28571.4</v>
      </c>
      <c r="M1069" s="8" t="s">
        <v>52</v>
      </c>
      <c r="N1069" s="2" t="s">
        <v>2308</v>
      </c>
      <c r="O1069" s="2" t="s">
        <v>1871</v>
      </c>
      <c r="P1069" s="2" t="s">
        <v>65</v>
      </c>
      <c r="Q1069" s="2" t="s">
        <v>65</v>
      </c>
      <c r="R1069" s="2" t="s">
        <v>64</v>
      </c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2" t="s">
        <v>52</v>
      </c>
      <c r="AW1069" s="2" t="s">
        <v>2317</v>
      </c>
      <c r="AX1069" s="2" t="s">
        <v>64</v>
      </c>
      <c r="AY1069" s="2" t="s">
        <v>52</v>
      </c>
    </row>
    <row r="1070" spans="1:51" ht="30" customHeight="1" x14ac:dyDescent="0.3">
      <c r="A1070" s="8" t="s">
        <v>904</v>
      </c>
      <c r="B1070" s="8" t="s">
        <v>52</v>
      </c>
      <c r="C1070" s="8" t="s">
        <v>52</v>
      </c>
      <c r="D1070" s="9"/>
      <c r="E1070" s="13"/>
      <c r="F1070" s="14">
        <f>TRUNC(SUMIF(N1066:N1069, N1065, F1066:F1069),0)</f>
        <v>1632</v>
      </c>
      <c r="G1070" s="13"/>
      <c r="H1070" s="14">
        <f>TRUNC(SUMIF(N1066:N1069, N1065, H1066:H1069),0)</f>
        <v>28571</v>
      </c>
      <c r="I1070" s="13"/>
      <c r="J1070" s="14">
        <f>TRUNC(SUMIF(N1066:N1069, N1065, J1066:J1069),0)</f>
        <v>539</v>
      </c>
      <c r="K1070" s="13"/>
      <c r="L1070" s="14">
        <f>F1070+H1070+J1070</f>
        <v>30742</v>
      </c>
      <c r="M1070" s="8" t="s">
        <v>52</v>
      </c>
      <c r="N1070" s="2" t="s">
        <v>99</v>
      </c>
      <c r="O1070" s="2" t="s">
        <v>99</v>
      </c>
      <c r="P1070" s="2" t="s">
        <v>52</v>
      </c>
      <c r="Q1070" s="2" t="s">
        <v>52</v>
      </c>
      <c r="R1070" s="2" t="s">
        <v>52</v>
      </c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2" t="s">
        <v>52</v>
      </c>
      <c r="AW1070" s="2" t="s">
        <v>52</v>
      </c>
      <c r="AX1070" s="2" t="s">
        <v>52</v>
      </c>
      <c r="AY1070" s="2" t="s">
        <v>52</v>
      </c>
    </row>
    <row r="1071" spans="1:51" ht="30" customHeight="1" x14ac:dyDescent="0.3">
      <c r="A1071" s="9"/>
      <c r="B1071" s="9"/>
      <c r="C1071" s="9"/>
      <c r="D1071" s="9"/>
      <c r="E1071" s="13"/>
      <c r="F1071" s="14"/>
      <c r="G1071" s="13"/>
      <c r="H1071" s="14"/>
      <c r="I1071" s="13"/>
      <c r="J1071" s="14"/>
      <c r="K1071" s="13"/>
      <c r="L1071" s="14"/>
      <c r="M1071" s="9"/>
    </row>
    <row r="1072" spans="1:51" ht="30" customHeight="1" x14ac:dyDescent="0.3">
      <c r="A1072" s="36" t="s">
        <v>2318</v>
      </c>
      <c r="B1072" s="36"/>
      <c r="C1072" s="36"/>
      <c r="D1072" s="36"/>
      <c r="E1072" s="37"/>
      <c r="F1072" s="38"/>
      <c r="G1072" s="37"/>
      <c r="H1072" s="38"/>
      <c r="I1072" s="37"/>
      <c r="J1072" s="38"/>
      <c r="K1072" s="37"/>
      <c r="L1072" s="38"/>
      <c r="M1072" s="36"/>
      <c r="N1072" s="1" t="s">
        <v>2319</v>
      </c>
    </row>
    <row r="1073" spans="1:51" ht="30" customHeight="1" x14ac:dyDescent="0.3">
      <c r="A1073" s="8" t="s">
        <v>2320</v>
      </c>
      <c r="B1073" s="8" t="s">
        <v>2321</v>
      </c>
      <c r="C1073" s="8" t="s">
        <v>61</v>
      </c>
      <c r="D1073" s="9">
        <v>0.20849999999999999</v>
      </c>
      <c r="E1073" s="13">
        <f>단가대비표!O7</f>
        <v>0</v>
      </c>
      <c r="F1073" s="14">
        <f>TRUNC(E1073*D1073,1)</f>
        <v>0</v>
      </c>
      <c r="G1073" s="13">
        <f>단가대비표!P7</f>
        <v>0</v>
      </c>
      <c r="H1073" s="14">
        <f>TRUNC(G1073*D1073,1)</f>
        <v>0</v>
      </c>
      <c r="I1073" s="13">
        <f>단가대비표!V7</f>
        <v>31484</v>
      </c>
      <c r="J1073" s="14">
        <f>TRUNC(I1073*D1073,1)</f>
        <v>6564.4</v>
      </c>
      <c r="K1073" s="13">
        <f t="shared" ref="K1073:L1076" si="148">TRUNC(E1073+G1073+I1073,1)</f>
        <v>31484</v>
      </c>
      <c r="L1073" s="14">
        <f t="shared" si="148"/>
        <v>6564.4</v>
      </c>
      <c r="M1073" s="8" t="s">
        <v>1843</v>
      </c>
      <c r="N1073" s="2" t="s">
        <v>2319</v>
      </c>
      <c r="O1073" s="2" t="s">
        <v>2323</v>
      </c>
      <c r="P1073" s="2" t="s">
        <v>65</v>
      </c>
      <c r="Q1073" s="2" t="s">
        <v>65</v>
      </c>
      <c r="R1073" s="2" t="s">
        <v>64</v>
      </c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2" t="s">
        <v>52</v>
      </c>
      <c r="AW1073" s="2" t="s">
        <v>2324</v>
      </c>
      <c r="AX1073" s="2" t="s">
        <v>52</v>
      </c>
      <c r="AY1073" s="2" t="s">
        <v>52</v>
      </c>
    </row>
    <row r="1074" spans="1:51" ht="30" customHeight="1" x14ac:dyDescent="0.3">
      <c r="A1074" s="8" t="s">
        <v>1846</v>
      </c>
      <c r="B1074" s="8" t="s">
        <v>1847</v>
      </c>
      <c r="C1074" s="8" t="s">
        <v>992</v>
      </c>
      <c r="D1074" s="9">
        <v>3.5</v>
      </c>
      <c r="E1074" s="13">
        <f>단가대비표!O101</f>
        <v>1227.27</v>
      </c>
      <c r="F1074" s="14">
        <f>TRUNC(E1074*D1074,1)</f>
        <v>4295.3999999999996</v>
      </c>
      <c r="G1074" s="13">
        <f>단가대비표!P101</f>
        <v>0</v>
      </c>
      <c r="H1074" s="14">
        <f>TRUNC(G1074*D1074,1)</f>
        <v>0</v>
      </c>
      <c r="I1074" s="13">
        <f>단가대비표!V101</f>
        <v>0</v>
      </c>
      <c r="J1074" s="14">
        <f>TRUNC(I1074*D1074,1)</f>
        <v>0</v>
      </c>
      <c r="K1074" s="13">
        <f t="shared" si="148"/>
        <v>1227.2</v>
      </c>
      <c r="L1074" s="14">
        <f t="shared" si="148"/>
        <v>4295.3999999999996</v>
      </c>
      <c r="M1074" s="8" t="s">
        <v>52</v>
      </c>
      <c r="N1074" s="2" t="s">
        <v>2319</v>
      </c>
      <c r="O1074" s="2" t="s">
        <v>1848</v>
      </c>
      <c r="P1074" s="2" t="s">
        <v>65</v>
      </c>
      <c r="Q1074" s="2" t="s">
        <v>65</v>
      </c>
      <c r="R1074" s="2" t="s">
        <v>64</v>
      </c>
      <c r="S1074" s="3"/>
      <c r="T1074" s="3"/>
      <c r="U1074" s="3"/>
      <c r="V1074" s="3">
        <v>1</v>
      </c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2" t="s">
        <v>52</v>
      </c>
      <c r="AW1074" s="2" t="s">
        <v>2325</v>
      </c>
      <c r="AX1074" s="2" t="s">
        <v>52</v>
      </c>
      <c r="AY1074" s="2" t="s">
        <v>52</v>
      </c>
    </row>
    <row r="1075" spans="1:51" ht="30" customHeight="1" x14ac:dyDescent="0.3">
      <c r="A1075" s="8" t="s">
        <v>1137</v>
      </c>
      <c r="B1075" s="8" t="s">
        <v>2326</v>
      </c>
      <c r="C1075" s="8" t="s">
        <v>623</v>
      </c>
      <c r="D1075" s="9">
        <v>1</v>
      </c>
      <c r="E1075" s="13">
        <f>TRUNC(SUMIF(V1073:V1076, RIGHTB(O1075, 1), F1073:F1076)*U1075, 2)</f>
        <v>1889.97</v>
      </c>
      <c r="F1075" s="14">
        <f>TRUNC(E1075*D1075,1)</f>
        <v>1889.9</v>
      </c>
      <c r="G1075" s="13">
        <v>0</v>
      </c>
      <c r="H1075" s="14">
        <f>TRUNC(G1075*D1075,1)</f>
        <v>0</v>
      </c>
      <c r="I1075" s="13">
        <v>0</v>
      </c>
      <c r="J1075" s="14">
        <f>TRUNC(I1075*D1075,1)</f>
        <v>0</v>
      </c>
      <c r="K1075" s="13">
        <f t="shared" si="148"/>
        <v>1889.9</v>
      </c>
      <c r="L1075" s="14">
        <f t="shared" si="148"/>
        <v>1889.9</v>
      </c>
      <c r="M1075" s="8" t="s">
        <v>52</v>
      </c>
      <c r="N1075" s="2" t="s">
        <v>2319</v>
      </c>
      <c r="O1075" s="2" t="s">
        <v>806</v>
      </c>
      <c r="P1075" s="2" t="s">
        <v>65</v>
      </c>
      <c r="Q1075" s="2" t="s">
        <v>65</v>
      </c>
      <c r="R1075" s="2" t="s">
        <v>65</v>
      </c>
      <c r="S1075" s="3">
        <v>0</v>
      </c>
      <c r="T1075" s="3">
        <v>0</v>
      </c>
      <c r="U1075" s="3">
        <v>0.44</v>
      </c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2" t="s">
        <v>52</v>
      </c>
      <c r="AW1075" s="2" t="s">
        <v>2327</v>
      </c>
      <c r="AX1075" s="2" t="s">
        <v>52</v>
      </c>
      <c r="AY1075" s="2" t="s">
        <v>52</v>
      </c>
    </row>
    <row r="1076" spans="1:51" ht="30" customHeight="1" x14ac:dyDescent="0.3">
      <c r="A1076" s="8" t="s">
        <v>1852</v>
      </c>
      <c r="B1076" s="8" t="s">
        <v>911</v>
      </c>
      <c r="C1076" s="8" t="s">
        <v>912</v>
      </c>
      <c r="D1076" s="9">
        <v>1</v>
      </c>
      <c r="E1076" s="13">
        <f>TRUNC(단가대비표!O211*1/8*16/12*25/20, 1)</f>
        <v>0</v>
      </c>
      <c r="F1076" s="14">
        <f>TRUNC(E1076*D1076,1)</f>
        <v>0</v>
      </c>
      <c r="G1076" s="13">
        <f>TRUNC(단가대비표!P211*1/8*16/12*25/20, 1)</f>
        <v>44299.3</v>
      </c>
      <c r="H1076" s="14">
        <f>TRUNC(G1076*D1076,1)</f>
        <v>44299.3</v>
      </c>
      <c r="I1076" s="13">
        <f>TRUNC(단가대비표!V211*1/8*16/12*25/20, 1)</f>
        <v>0</v>
      </c>
      <c r="J1076" s="14">
        <f>TRUNC(I1076*D1076,1)</f>
        <v>0</v>
      </c>
      <c r="K1076" s="13">
        <f t="shared" si="148"/>
        <v>44299.3</v>
      </c>
      <c r="L1076" s="14">
        <f t="shared" si="148"/>
        <v>44299.3</v>
      </c>
      <c r="M1076" s="8" t="s">
        <v>52</v>
      </c>
      <c r="N1076" s="2" t="s">
        <v>2319</v>
      </c>
      <c r="O1076" s="2" t="s">
        <v>1853</v>
      </c>
      <c r="P1076" s="2" t="s">
        <v>65</v>
      </c>
      <c r="Q1076" s="2" t="s">
        <v>65</v>
      </c>
      <c r="R1076" s="2" t="s">
        <v>64</v>
      </c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2" t="s">
        <v>52</v>
      </c>
      <c r="AW1076" s="2" t="s">
        <v>2328</v>
      </c>
      <c r="AX1076" s="2" t="s">
        <v>64</v>
      </c>
      <c r="AY1076" s="2" t="s">
        <v>52</v>
      </c>
    </row>
    <row r="1077" spans="1:51" ht="30" customHeight="1" x14ac:dyDescent="0.3">
      <c r="A1077" s="8" t="s">
        <v>904</v>
      </c>
      <c r="B1077" s="8" t="s">
        <v>52</v>
      </c>
      <c r="C1077" s="8" t="s">
        <v>52</v>
      </c>
      <c r="D1077" s="9"/>
      <c r="E1077" s="13"/>
      <c r="F1077" s="14">
        <f>TRUNC(SUMIF(N1073:N1076, N1072, F1073:F1076),0)</f>
        <v>6185</v>
      </c>
      <c r="G1077" s="13"/>
      <c r="H1077" s="14">
        <f>TRUNC(SUMIF(N1073:N1076, N1072, H1073:H1076),0)</f>
        <v>44299</v>
      </c>
      <c r="I1077" s="13"/>
      <c r="J1077" s="14">
        <f>TRUNC(SUMIF(N1073:N1076, N1072, J1073:J1076),0)</f>
        <v>6564</v>
      </c>
      <c r="K1077" s="13"/>
      <c r="L1077" s="14">
        <f>F1077+H1077+J1077</f>
        <v>57048</v>
      </c>
      <c r="M1077" s="8" t="s">
        <v>52</v>
      </c>
      <c r="N1077" s="2" t="s">
        <v>99</v>
      </c>
      <c r="O1077" s="2" t="s">
        <v>99</v>
      </c>
      <c r="P1077" s="2" t="s">
        <v>52</v>
      </c>
      <c r="Q1077" s="2" t="s">
        <v>52</v>
      </c>
      <c r="R1077" s="2" t="s">
        <v>52</v>
      </c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2" t="s">
        <v>52</v>
      </c>
      <c r="AW1077" s="2" t="s">
        <v>52</v>
      </c>
      <c r="AX1077" s="2" t="s">
        <v>52</v>
      </c>
      <c r="AY1077" s="2" t="s">
        <v>52</v>
      </c>
    </row>
    <row r="1078" spans="1:51" ht="30" customHeight="1" x14ac:dyDescent="0.3">
      <c r="A1078" s="9"/>
      <c r="B1078" s="9"/>
      <c r="C1078" s="9"/>
      <c r="D1078" s="9"/>
      <c r="E1078" s="13"/>
      <c r="F1078" s="14"/>
      <c r="G1078" s="13"/>
      <c r="H1078" s="14"/>
      <c r="I1078" s="13"/>
      <c r="J1078" s="14"/>
      <c r="K1078" s="13"/>
      <c r="L1078" s="14"/>
      <c r="M1078" s="9"/>
    </row>
    <row r="1079" spans="1:51" ht="30" customHeight="1" x14ac:dyDescent="0.3">
      <c r="A1079" s="36" t="s">
        <v>2329</v>
      </c>
      <c r="B1079" s="36"/>
      <c r="C1079" s="36"/>
      <c r="D1079" s="36"/>
      <c r="E1079" s="37"/>
      <c r="F1079" s="38"/>
      <c r="G1079" s="37"/>
      <c r="H1079" s="38"/>
      <c r="I1079" s="37"/>
      <c r="J1079" s="38"/>
      <c r="K1079" s="37"/>
      <c r="L1079" s="38"/>
      <c r="M1079" s="36"/>
      <c r="N1079" s="1" t="s">
        <v>2330</v>
      </c>
    </row>
    <row r="1080" spans="1:51" ht="30" customHeight="1" x14ac:dyDescent="0.3">
      <c r="A1080" s="8" t="s">
        <v>2331</v>
      </c>
      <c r="B1080" s="8" t="s">
        <v>2332</v>
      </c>
      <c r="C1080" s="8" t="s">
        <v>61</v>
      </c>
      <c r="D1080" s="9">
        <v>0.21129999999999999</v>
      </c>
      <c r="E1080" s="13">
        <f>단가대비표!O24</f>
        <v>0</v>
      </c>
      <c r="F1080" s="14">
        <f>TRUNC(E1080*D1080,1)</f>
        <v>0</v>
      </c>
      <c r="G1080" s="13">
        <f>단가대비표!P24</f>
        <v>0</v>
      </c>
      <c r="H1080" s="14">
        <f>TRUNC(G1080*D1080,1)</f>
        <v>0</v>
      </c>
      <c r="I1080" s="13">
        <f>단가대비표!V24</f>
        <v>42159</v>
      </c>
      <c r="J1080" s="14">
        <f>TRUNC(I1080*D1080,1)</f>
        <v>8908.1</v>
      </c>
      <c r="K1080" s="13">
        <f t="shared" ref="K1080:L1083" si="149">TRUNC(E1080+G1080+I1080,1)</f>
        <v>42159</v>
      </c>
      <c r="L1080" s="14">
        <f t="shared" si="149"/>
        <v>8908.1</v>
      </c>
      <c r="M1080" s="8" t="s">
        <v>1843</v>
      </c>
      <c r="N1080" s="2" t="s">
        <v>2330</v>
      </c>
      <c r="O1080" s="2" t="s">
        <v>2334</v>
      </c>
      <c r="P1080" s="2" t="s">
        <v>65</v>
      </c>
      <c r="Q1080" s="2" t="s">
        <v>65</v>
      </c>
      <c r="R1080" s="2" t="s">
        <v>64</v>
      </c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2" t="s">
        <v>52</v>
      </c>
      <c r="AW1080" s="2" t="s">
        <v>2335</v>
      </c>
      <c r="AX1080" s="2" t="s">
        <v>52</v>
      </c>
      <c r="AY1080" s="2" t="s">
        <v>52</v>
      </c>
    </row>
    <row r="1081" spans="1:51" ht="30" customHeight="1" x14ac:dyDescent="0.3">
      <c r="A1081" s="8" t="s">
        <v>1846</v>
      </c>
      <c r="B1081" s="8" t="s">
        <v>1847</v>
      </c>
      <c r="C1081" s="8" t="s">
        <v>992</v>
      </c>
      <c r="D1081" s="9">
        <v>9.3000000000000007</v>
      </c>
      <c r="E1081" s="13">
        <f>단가대비표!O101</f>
        <v>1227.27</v>
      </c>
      <c r="F1081" s="14">
        <f>TRUNC(E1081*D1081,1)</f>
        <v>11413.6</v>
      </c>
      <c r="G1081" s="13">
        <f>단가대비표!P101</f>
        <v>0</v>
      </c>
      <c r="H1081" s="14">
        <f>TRUNC(G1081*D1081,1)</f>
        <v>0</v>
      </c>
      <c r="I1081" s="13">
        <f>단가대비표!V101</f>
        <v>0</v>
      </c>
      <c r="J1081" s="14">
        <f>TRUNC(I1081*D1081,1)</f>
        <v>0</v>
      </c>
      <c r="K1081" s="13">
        <f t="shared" si="149"/>
        <v>1227.2</v>
      </c>
      <c r="L1081" s="14">
        <f t="shared" si="149"/>
        <v>11413.6</v>
      </c>
      <c r="M1081" s="8" t="s">
        <v>52</v>
      </c>
      <c r="N1081" s="2" t="s">
        <v>2330</v>
      </c>
      <c r="O1081" s="2" t="s">
        <v>1848</v>
      </c>
      <c r="P1081" s="2" t="s">
        <v>65</v>
      </c>
      <c r="Q1081" s="2" t="s">
        <v>65</v>
      </c>
      <c r="R1081" s="2" t="s">
        <v>64</v>
      </c>
      <c r="S1081" s="3"/>
      <c r="T1081" s="3"/>
      <c r="U1081" s="3"/>
      <c r="V1081" s="3">
        <v>1</v>
      </c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2" t="s">
        <v>52</v>
      </c>
      <c r="AW1081" s="2" t="s">
        <v>2336</v>
      </c>
      <c r="AX1081" s="2" t="s">
        <v>52</v>
      </c>
      <c r="AY1081" s="2" t="s">
        <v>52</v>
      </c>
    </row>
    <row r="1082" spans="1:51" ht="30" customHeight="1" x14ac:dyDescent="0.3">
      <c r="A1082" s="8" t="s">
        <v>1137</v>
      </c>
      <c r="B1082" s="8" t="s">
        <v>2337</v>
      </c>
      <c r="C1082" s="8" t="s">
        <v>623</v>
      </c>
      <c r="D1082" s="9">
        <v>1</v>
      </c>
      <c r="E1082" s="13">
        <f>TRUNC(SUMIF(V1080:V1083, RIGHTB(O1082, 1), F1080:F1083)*U1082, 2)</f>
        <v>3424.08</v>
      </c>
      <c r="F1082" s="14">
        <f>TRUNC(E1082*D1082,1)</f>
        <v>3424</v>
      </c>
      <c r="G1082" s="13">
        <v>0</v>
      </c>
      <c r="H1082" s="14">
        <f>TRUNC(G1082*D1082,1)</f>
        <v>0</v>
      </c>
      <c r="I1082" s="13">
        <v>0</v>
      </c>
      <c r="J1082" s="14">
        <f>TRUNC(I1082*D1082,1)</f>
        <v>0</v>
      </c>
      <c r="K1082" s="13">
        <f t="shared" si="149"/>
        <v>3424</v>
      </c>
      <c r="L1082" s="14">
        <f t="shared" si="149"/>
        <v>3424</v>
      </c>
      <c r="M1082" s="8" t="s">
        <v>52</v>
      </c>
      <c r="N1082" s="2" t="s">
        <v>2330</v>
      </c>
      <c r="O1082" s="2" t="s">
        <v>806</v>
      </c>
      <c r="P1082" s="2" t="s">
        <v>65</v>
      </c>
      <c r="Q1082" s="2" t="s">
        <v>65</v>
      </c>
      <c r="R1082" s="2" t="s">
        <v>65</v>
      </c>
      <c r="S1082" s="3">
        <v>0</v>
      </c>
      <c r="T1082" s="3">
        <v>0</v>
      </c>
      <c r="U1082" s="3">
        <v>0.3</v>
      </c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2" t="s">
        <v>52</v>
      </c>
      <c r="AW1082" s="2" t="s">
        <v>2338</v>
      </c>
      <c r="AX1082" s="2" t="s">
        <v>52</v>
      </c>
      <c r="AY1082" s="2" t="s">
        <v>52</v>
      </c>
    </row>
    <row r="1083" spans="1:51" ht="30" customHeight="1" x14ac:dyDescent="0.3">
      <c r="A1083" s="8" t="s">
        <v>2339</v>
      </c>
      <c r="B1083" s="8" t="s">
        <v>911</v>
      </c>
      <c r="C1083" s="8" t="s">
        <v>912</v>
      </c>
      <c r="D1083" s="9">
        <v>1</v>
      </c>
      <c r="E1083" s="13">
        <f>TRUNC(단가대비표!O212*1/8*16/12*25/20, 1)</f>
        <v>0</v>
      </c>
      <c r="F1083" s="14">
        <f>TRUNC(E1083*D1083,1)</f>
        <v>0</v>
      </c>
      <c r="G1083" s="13">
        <f>TRUNC(단가대비표!P212*1/8*16/12*25/20, 1)</f>
        <v>36224.699999999997</v>
      </c>
      <c r="H1083" s="14">
        <f>TRUNC(G1083*D1083,1)</f>
        <v>36224.699999999997</v>
      </c>
      <c r="I1083" s="13">
        <f>TRUNC(단가대비표!V212*1/8*16/12*25/20, 1)</f>
        <v>0</v>
      </c>
      <c r="J1083" s="14">
        <f>TRUNC(I1083*D1083,1)</f>
        <v>0</v>
      </c>
      <c r="K1083" s="13">
        <f t="shared" si="149"/>
        <v>36224.699999999997</v>
      </c>
      <c r="L1083" s="14">
        <f t="shared" si="149"/>
        <v>36224.699999999997</v>
      </c>
      <c r="M1083" s="8" t="s">
        <v>52</v>
      </c>
      <c r="N1083" s="2" t="s">
        <v>2330</v>
      </c>
      <c r="O1083" s="2" t="s">
        <v>2340</v>
      </c>
      <c r="P1083" s="2" t="s">
        <v>65</v>
      </c>
      <c r="Q1083" s="2" t="s">
        <v>65</v>
      </c>
      <c r="R1083" s="2" t="s">
        <v>64</v>
      </c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2" t="s">
        <v>52</v>
      </c>
      <c r="AW1083" s="2" t="s">
        <v>2341</v>
      </c>
      <c r="AX1083" s="2" t="s">
        <v>64</v>
      </c>
      <c r="AY1083" s="2" t="s">
        <v>52</v>
      </c>
    </row>
    <row r="1084" spans="1:51" ht="30" customHeight="1" x14ac:dyDescent="0.3">
      <c r="A1084" s="8" t="s">
        <v>904</v>
      </c>
      <c r="B1084" s="8" t="s">
        <v>52</v>
      </c>
      <c r="C1084" s="8" t="s">
        <v>52</v>
      </c>
      <c r="D1084" s="9"/>
      <c r="E1084" s="13"/>
      <c r="F1084" s="14">
        <f>TRUNC(SUMIF(N1080:N1083, N1079, F1080:F1083),0)</f>
        <v>14837</v>
      </c>
      <c r="G1084" s="13"/>
      <c r="H1084" s="14">
        <f>TRUNC(SUMIF(N1080:N1083, N1079, H1080:H1083),0)</f>
        <v>36224</v>
      </c>
      <c r="I1084" s="13"/>
      <c r="J1084" s="14">
        <f>TRUNC(SUMIF(N1080:N1083, N1079, J1080:J1083),0)</f>
        <v>8908</v>
      </c>
      <c r="K1084" s="13"/>
      <c r="L1084" s="14">
        <f>F1084+H1084+J1084</f>
        <v>59969</v>
      </c>
      <c r="M1084" s="8" t="s">
        <v>52</v>
      </c>
      <c r="N1084" s="2" t="s">
        <v>99</v>
      </c>
      <c r="O1084" s="2" t="s">
        <v>99</v>
      </c>
      <c r="P1084" s="2" t="s">
        <v>52</v>
      </c>
      <c r="Q1084" s="2" t="s">
        <v>52</v>
      </c>
      <c r="R1084" s="2" t="s">
        <v>52</v>
      </c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2" t="s">
        <v>52</v>
      </c>
      <c r="AW1084" s="2" t="s">
        <v>52</v>
      </c>
      <c r="AX1084" s="2" t="s">
        <v>52</v>
      </c>
      <c r="AY1084" s="2" t="s">
        <v>52</v>
      </c>
    </row>
    <row r="1085" spans="1:51" ht="30" customHeight="1" x14ac:dyDescent="0.3">
      <c r="A1085" s="9"/>
      <c r="B1085" s="9"/>
      <c r="C1085" s="9"/>
      <c r="D1085" s="9"/>
      <c r="E1085" s="13"/>
      <c r="F1085" s="14"/>
      <c r="G1085" s="13"/>
      <c r="H1085" s="14"/>
      <c r="I1085" s="13"/>
      <c r="J1085" s="14"/>
      <c r="K1085" s="13"/>
      <c r="L1085" s="14"/>
      <c r="M1085" s="9"/>
    </row>
    <row r="1086" spans="1:51" ht="30" customHeight="1" x14ac:dyDescent="0.3">
      <c r="A1086" s="36" t="s">
        <v>2342</v>
      </c>
      <c r="B1086" s="36"/>
      <c r="C1086" s="36"/>
      <c r="D1086" s="36"/>
      <c r="E1086" s="37"/>
      <c r="F1086" s="38"/>
      <c r="G1086" s="37"/>
      <c r="H1086" s="38"/>
      <c r="I1086" s="37"/>
      <c r="J1086" s="38"/>
      <c r="K1086" s="37"/>
      <c r="L1086" s="38"/>
      <c r="M1086" s="36"/>
      <c r="N1086" s="1" t="s">
        <v>2343</v>
      </c>
    </row>
    <row r="1087" spans="1:51" ht="30" customHeight="1" x14ac:dyDescent="0.3">
      <c r="A1087" s="8" t="s">
        <v>2344</v>
      </c>
      <c r="B1087" s="8" t="s">
        <v>2345</v>
      </c>
      <c r="C1087" s="8" t="s">
        <v>61</v>
      </c>
      <c r="D1087" s="9">
        <v>0.23619999999999999</v>
      </c>
      <c r="E1087" s="13">
        <f>단가대비표!O18</f>
        <v>0</v>
      </c>
      <c r="F1087" s="14">
        <f>TRUNC(E1087*D1087,1)</f>
        <v>0</v>
      </c>
      <c r="G1087" s="13">
        <f>단가대비표!P18</f>
        <v>0</v>
      </c>
      <c r="H1087" s="14">
        <f>TRUNC(G1087*D1087,1)</f>
        <v>0</v>
      </c>
      <c r="I1087" s="13">
        <f>단가대비표!V18</f>
        <v>207472</v>
      </c>
      <c r="J1087" s="14">
        <f>TRUNC(I1087*D1087,1)</f>
        <v>49004.800000000003</v>
      </c>
      <c r="K1087" s="13">
        <f t="shared" ref="K1087:L1090" si="150">TRUNC(E1087+G1087+I1087,1)</f>
        <v>207472</v>
      </c>
      <c r="L1087" s="14">
        <f t="shared" si="150"/>
        <v>49004.800000000003</v>
      </c>
      <c r="M1087" s="8" t="s">
        <v>1843</v>
      </c>
      <c r="N1087" s="2" t="s">
        <v>2343</v>
      </c>
      <c r="O1087" s="2" t="s">
        <v>2347</v>
      </c>
      <c r="P1087" s="2" t="s">
        <v>65</v>
      </c>
      <c r="Q1087" s="2" t="s">
        <v>65</v>
      </c>
      <c r="R1087" s="2" t="s">
        <v>64</v>
      </c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2" t="s">
        <v>52</v>
      </c>
      <c r="AW1087" s="2" t="s">
        <v>2348</v>
      </c>
      <c r="AX1087" s="2" t="s">
        <v>52</v>
      </c>
      <c r="AY1087" s="2" t="s">
        <v>52</v>
      </c>
    </row>
    <row r="1088" spans="1:51" ht="30" customHeight="1" x14ac:dyDescent="0.3">
      <c r="A1088" s="8" t="s">
        <v>1846</v>
      </c>
      <c r="B1088" s="8" t="s">
        <v>1847</v>
      </c>
      <c r="C1088" s="8" t="s">
        <v>992</v>
      </c>
      <c r="D1088" s="9">
        <v>13</v>
      </c>
      <c r="E1088" s="13">
        <f>단가대비표!O101</f>
        <v>1227.27</v>
      </c>
      <c r="F1088" s="14">
        <f>TRUNC(E1088*D1088,1)</f>
        <v>15954.5</v>
      </c>
      <c r="G1088" s="13">
        <f>단가대비표!P101</f>
        <v>0</v>
      </c>
      <c r="H1088" s="14">
        <f>TRUNC(G1088*D1088,1)</f>
        <v>0</v>
      </c>
      <c r="I1088" s="13">
        <f>단가대비표!V101</f>
        <v>0</v>
      </c>
      <c r="J1088" s="14">
        <f>TRUNC(I1088*D1088,1)</f>
        <v>0</v>
      </c>
      <c r="K1088" s="13">
        <f t="shared" si="150"/>
        <v>1227.2</v>
      </c>
      <c r="L1088" s="14">
        <f t="shared" si="150"/>
        <v>15954.5</v>
      </c>
      <c r="M1088" s="8" t="s">
        <v>52</v>
      </c>
      <c r="N1088" s="2" t="s">
        <v>2343</v>
      </c>
      <c r="O1088" s="2" t="s">
        <v>1848</v>
      </c>
      <c r="P1088" s="2" t="s">
        <v>65</v>
      </c>
      <c r="Q1088" s="2" t="s">
        <v>65</v>
      </c>
      <c r="R1088" s="2" t="s">
        <v>64</v>
      </c>
      <c r="S1088" s="3"/>
      <c r="T1088" s="3"/>
      <c r="U1088" s="3"/>
      <c r="V1088" s="3">
        <v>1</v>
      </c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2" t="s">
        <v>52</v>
      </c>
      <c r="AW1088" s="2" t="s">
        <v>2349</v>
      </c>
      <c r="AX1088" s="2" t="s">
        <v>52</v>
      </c>
      <c r="AY1088" s="2" t="s">
        <v>52</v>
      </c>
    </row>
    <row r="1089" spans="1:51" ht="30" customHeight="1" x14ac:dyDescent="0.3">
      <c r="A1089" s="8" t="s">
        <v>1137</v>
      </c>
      <c r="B1089" s="8" t="s">
        <v>2350</v>
      </c>
      <c r="C1089" s="8" t="s">
        <v>623</v>
      </c>
      <c r="D1089" s="9">
        <v>1</v>
      </c>
      <c r="E1089" s="13">
        <f>TRUNC(SUMIF(V1087:V1090, RIGHTB(O1089, 1), F1087:F1090)*U1089, 2)</f>
        <v>1116.81</v>
      </c>
      <c r="F1089" s="14">
        <f>TRUNC(E1089*D1089,1)</f>
        <v>1116.8</v>
      </c>
      <c r="G1089" s="13">
        <v>0</v>
      </c>
      <c r="H1089" s="14">
        <f>TRUNC(G1089*D1089,1)</f>
        <v>0</v>
      </c>
      <c r="I1089" s="13">
        <v>0</v>
      </c>
      <c r="J1089" s="14">
        <f>TRUNC(I1089*D1089,1)</f>
        <v>0</v>
      </c>
      <c r="K1089" s="13">
        <f t="shared" si="150"/>
        <v>1116.8</v>
      </c>
      <c r="L1089" s="14">
        <f t="shared" si="150"/>
        <v>1116.8</v>
      </c>
      <c r="M1089" s="8" t="s">
        <v>52</v>
      </c>
      <c r="N1089" s="2" t="s">
        <v>2343</v>
      </c>
      <c r="O1089" s="2" t="s">
        <v>806</v>
      </c>
      <c r="P1089" s="2" t="s">
        <v>65</v>
      </c>
      <c r="Q1089" s="2" t="s">
        <v>65</v>
      </c>
      <c r="R1089" s="2" t="s">
        <v>65</v>
      </c>
      <c r="S1089" s="3">
        <v>0</v>
      </c>
      <c r="T1089" s="3">
        <v>0</v>
      </c>
      <c r="U1089" s="3">
        <v>7.0000000000000007E-2</v>
      </c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2" t="s">
        <v>52</v>
      </c>
      <c r="AW1089" s="2" t="s">
        <v>2351</v>
      </c>
      <c r="AX1089" s="2" t="s">
        <v>52</v>
      </c>
      <c r="AY1089" s="2" t="s">
        <v>52</v>
      </c>
    </row>
    <row r="1090" spans="1:51" ht="30" customHeight="1" x14ac:dyDescent="0.3">
      <c r="A1090" s="8" t="s">
        <v>1852</v>
      </c>
      <c r="B1090" s="8" t="s">
        <v>911</v>
      </c>
      <c r="C1090" s="8" t="s">
        <v>912</v>
      </c>
      <c r="D1090" s="9">
        <v>1</v>
      </c>
      <c r="E1090" s="13">
        <f>TRUNC(단가대비표!O211*1/8*16/12*25/20, 1)</f>
        <v>0</v>
      </c>
      <c r="F1090" s="14">
        <f>TRUNC(E1090*D1090,1)</f>
        <v>0</v>
      </c>
      <c r="G1090" s="13">
        <f>TRUNC(단가대비표!P211*1/8*16/12*25/20, 1)</f>
        <v>44299.3</v>
      </c>
      <c r="H1090" s="14">
        <f>TRUNC(G1090*D1090,1)</f>
        <v>44299.3</v>
      </c>
      <c r="I1090" s="13">
        <f>TRUNC(단가대비표!V211*1/8*16/12*25/20, 1)</f>
        <v>0</v>
      </c>
      <c r="J1090" s="14">
        <f>TRUNC(I1090*D1090,1)</f>
        <v>0</v>
      </c>
      <c r="K1090" s="13">
        <f t="shared" si="150"/>
        <v>44299.3</v>
      </c>
      <c r="L1090" s="14">
        <f t="shared" si="150"/>
        <v>44299.3</v>
      </c>
      <c r="M1090" s="8" t="s">
        <v>52</v>
      </c>
      <c r="N1090" s="2" t="s">
        <v>2343</v>
      </c>
      <c r="O1090" s="2" t="s">
        <v>1853</v>
      </c>
      <c r="P1090" s="2" t="s">
        <v>65</v>
      </c>
      <c r="Q1090" s="2" t="s">
        <v>65</v>
      </c>
      <c r="R1090" s="2" t="s">
        <v>64</v>
      </c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2" t="s">
        <v>52</v>
      </c>
      <c r="AW1090" s="2" t="s">
        <v>2352</v>
      </c>
      <c r="AX1090" s="2" t="s">
        <v>64</v>
      </c>
      <c r="AY1090" s="2" t="s">
        <v>52</v>
      </c>
    </row>
    <row r="1091" spans="1:51" ht="30" customHeight="1" x14ac:dyDescent="0.3">
      <c r="A1091" s="8" t="s">
        <v>904</v>
      </c>
      <c r="B1091" s="8" t="s">
        <v>52</v>
      </c>
      <c r="C1091" s="8" t="s">
        <v>52</v>
      </c>
      <c r="D1091" s="9"/>
      <c r="E1091" s="13"/>
      <c r="F1091" s="14">
        <f>TRUNC(SUMIF(N1087:N1090, N1086, F1087:F1090),0)</f>
        <v>17071</v>
      </c>
      <c r="G1091" s="13"/>
      <c r="H1091" s="14">
        <f>TRUNC(SUMIF(N1087:N1090, N1086, H1087:H1090),0)</f>
        <v>44299</v>
      </c>
      <c r="I1091" s="13"/>
      <c r="J1091" s="14">
        <f>TRUNC(SUMIF(N1087:N1090, N1086, J1087:J1090),0)</f>
        <v>49004</v>
      </c>
      <c r="K1091" s="13"/>
      <c r="L1091" s="14">
        <f>F1091+H1091+J1091</f>
        <v>110374</v>
      </c>
      <c r="M1091" s="8" t="s">
        <v>52</v>
      </c>
      <c r="N1091" s="2" t="s">
        <v>99</v>
      </c>
      <c r="O1091" s="2" t="s">
        <v>99</v>
      </c>
      <c r="P1091" s="2" t="s">
        <v>52</v>
      </c>
      <c r="Q1091" s="2" t="s">
        <v>52</v>
      </c>
      <c r="R1091" s="2" t="s">
        <v>52</v>
      </c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2" t="s">
        <v>52</v>
      </c>
      <c r="AW1091" s="2" t="s">
        <v>52</v>
      </c>
      <c r="AX1091" s="2" t="s">
        <v>52</v>
      </c>
      <c r="AY1091" s="2" t="s">
        <v>52</v>
      </c>
    </row>
    <row r="1092" spans="1:51" ht="30" customHeight="1" x14ac:dyDescent="0.3">
      <c r="A1092" s="9"/>
      <c r="B1092" s="9"/>
      <c r="C1092" s="9"/>
      <c r="D1092" s="9"/>
      <c r="E1092" s="13"/>
      <c r="F1092" s="14"/>
      <c r="G1092" s="13"/>
      <c r="H1092" s="14"/>
      <c r="I1092" s="13"/>
      <c r="J1092" s="14"/>
      <c r="K1092" s="13"/>
      <c r="L1092" s="14"/>
      <c r="M1092" s="9"/>
    </row>
    <row r="1093" spans="1:51" ht="30" customHeight="1" x14ac:dyDescent="0.3">
      <c r="A1093" s="36" t="s">
        <v>2353</v>
      </c>
      <c r="B1093" s="36"/>
      <c r="C1093" s="36"/>
      <c r="D1093" s="36"/>
      <c r="E1093" s="37"/>
      <c r="F1093" s="38"/>
      <c r="G1093" s="37"/>
      <c r="H1093" s="38"/>
      <c r="I1093" s="37"/>
      <c r="J1093" s="38"/>
      <c r="K1093" s="37"/>
      <c r="L1093" s="38"/>
      <c r="M1093" s="36"/>
      <c r="N1093" s="1" t="s">
        <v>2354</v>
      </c>
    </row>
    <row r="1094" spans="1:51" ht="30" customHeight="1" x14ac:dyDescent="0.3">
      <c r="A1094" s="8" t="s">
        <v>2355</v>
      </c>
      <c r="B1094" s="8" t="s">
        <v>2356</v>
      </c>
      <c r="C1094" s="8" t="s">
        <v>61</v>
      </c>
      <c r="D1094" s="9">
        <v>0.1802</v>
      </c>
      <c r="E1094" s="13">
        <f>단가대비표!O9</f>
        <v>0</v>
      </c>
      <c r="F1094" s="14">
        <f>TRUNC(E1094*D1094,1)</f>
        <v>0</v>
      </c>
      <c r="G1094" s="13">
        <f>단가대비표!P9</f>
        <v>0</v>
      </c>
      <c r="H1094" s="14">
        <f>TRUNC(G1094*D1094,1)</f>
        <v>0</v>
      </c>
      <c r="I1094" s="13">
        <f>단가대비표!V9</f>
        <v>59419</v>
      </c>
      <c r="J1094" s="14">
        <f>TRUNC(I1094*D1094,1)</f>
        <v>10707.3</v>
      </c>
      <c r="K1094" s="13">
        <f t="shared" ref="K1094:L1097" si="151">TRUNC(E1094+G1094+I1094,1)</f>
        <v>59419</v>
      </c>
      <c r="L1094" s="14">
        <f t="shared" si="151"/>
        <v>10707.3</v>
      </c>
      <c r="M1094" s="8" t="s">
        <v>1843</v>
      </c>
      <c r="N1094" s="2" t="s">
        <v>2354</v>
      </c>
      <c r="O1094" s="2" t="s">
        <v>2358</v>
      </c>
      <c r="P1094" s="2" t="s">
        <v>65</v>
      </c>
      <c r="Q1094" s="2" t="s">
        <v>65</v>
      </c>
      <c r="R1094" s="2" t="s">
        <v>64</v>
      </c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2" t="s">
        <v>52</v>
      </c>
      <c r="AW1094" s="2" t="s">
        <v>2359</v>
      </c>
      <c r="AX1094" s="2" t="s">
        <v>52</v>
      </c>
      <c r="AY1094" s="2" t="s">
        <v>52</v>
      </c>
    </row>
    <row r="1095" spans="1:51" ht="30" customHeight="1" x14ac:dyDescent="0.3">
      <c r="A1095" s="8" t="s">
        <v>1846</v>
      </c>
      <c r="B1095" s="8" t="s">
        <v>1847</v>
      </c>
      <c r="C1095" s="8" t="s">
        <v>992</v>
      </c>
      <c r="D1095" s="9">
        <v>9.3000000000000007</v>
      </c>
      <c r="E1095" s="13">
        <f>단가대비표!O101</f>
        <v>1227.27</v>
      </c>
      <c r="F1095" s="14">
        <f>TRUNC(E1095*D1095,1)</f>
        <v>11413.6</v>
      </c>
      <c r="G1095" s="13">
        <f>단가대비표!P101</f>
        <v>0</v>
      </c>
      <c r="H1095" s="14">
        <f>TRUNC(G1095*D1095,1)</f>
        <v>0</v>
      </c>
      <c r="I1095" s="13">
        <f>단가대비표!V101</f>
        <v>0</v>
      </c>
      <c r="J1095" s="14">
        <f>TRUNC(I1095*D1095,1)</f>
        <v>0</v>
      </c>
      <c r="K1095" s="13">
        <f t="shared" si="151"/>
        <v>1227.2</v>
      </c>
      <c r="L1095" s="14">
        <f t="shared" si="151"/>
        <v>11413.6</v>
      </c>
      <c r="M1095" s="8" t="s">
        <v>52</v>
      </c>
      <c r="N1095" s="2" t="s">
        <v>2354</v>
      </c>
      <c r="O1095" s="2" t="s">
        <v>1848</v>
      </c>
      <c r="P1095" s="2" t="s">
        <v>65</v>
      </c>
      <c r="Q1095" s="2" t="s">
        <v>65</v>
      </c>
      <c r="R1095" s="2" t="s">
        <v>64</v>
      </c>
      <c r="S1095" s="3"/>
      <c r="T1095" s="3"/>
      <c r="U1095" s="3"/>
      <c r="V1095" s="3">
        <v>1</v>
      </c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2" t="s">
        <v>52</v>
      </c>
      <c r="AW1095" s="2" t="s">
        <v>2360</v>
      </c>
      <c r="AX1095" s="2" t="s">
        <v>52</v>
      </c>
      <c r="AY1095" s="2" t="s">
        <v>52</v>
      </c>
    </row>
    <row r="1096" spans="1:51" ht="30" customHeight="1" x14ac:dyDescent="0.3">
      <c r="A1096" s="8" t="s">
        <v>1137</v>
      </c>
      <c r="B1096" s="8" t="s">
        <v>2361</v>
      </c>
      <c r="C1096" s="8" t="s">
        <v>623</v>
      </c>
      <c r="D1096" s="9">
        <v>1</v>
      </c>
      <c r="E1096" s="13">
        <f>TRUNC(SUMIF(V1094:V1097, RIGHTB(O1096, 1), F1094:F1097)*U1096, 2)</f>
        <v>2054.44</v>
      </c>
      <c r="F1096" s="14">
        <f>TRUNC(E1096*D1096,1)</f>
        <v>2054.4</v>
      </c>
      <c r="G1096" s="13">
        <v>0</v>
      </c>
      <c r="H1096" s="14">
        <f>TRUNC(G1096*D1096,1)</f>
        <v>0</v>
      </c>
      <c r="I1096" s="13">
        <v>0</v>
      </c>
      <c r="J1096" s="14">
        <f>TRUNC(I1096*D1096,1)</f>
        <v>0</v>
      </c>
      <c r="K1096" s="13">
        <f t="shared" si="151"/>
        <v>2054.4</v>
      </c>
      <c r="L1096" s="14">
        <f t="shared" si="151"/>
        <v>2054.4</v>
      </c>
      <c r="M1096" s="8" t="s">
        <v>52</v>
      </c>
      <c r="N1096" s="2" t="s">
        <v>2354</v>
      </c>
      <c r="O1096" s="2" t="s">
        <v>806</v>
      </c>
      <c r="P1096" s="2" t="s">
        <v>65</v>
      </c>
      <c r="Q1096" s="2" t="s">
        <v>65</v>
      </c>
      <c r="R1096" s="2" t="s">
        <v>65</v>
      </c>
      <c r="S1096" s="3">
        <v>0</v>
      </c>
      <c r="T1096" s="3">
        <v>0</v>
      </c>
      <c r="U1096" s="3">
        <v>0.18</v>
      </c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2" t="s">
        <v>52</v>
      </c>
      <c r="AW1096" s="2" t="s">
        <v>2362</v>
      </c>
      <c r="AX1096" s="2" t="s">
        <v>52</v>
      </c>
      <c r="AY1096" s="2" t="s">
        <v>52</v>
      </c>
    </row>
    <row r="1097" spans="1:51" ht="30" customHeight="1" x14ac:dyDescent="0.3">
      <c r="A1097" s="8" t="s">
        <v>1852</v>
      </c>
      <c r="B1097" s="8" t="s">
        <v>911</v>
      </c>
      <c r="C1097" s="8" t="s">
        <v>912</v>
      </c>
      <c r="D1097" s="9">
        <v>1</v>
      </c>
      <c r="E1097" s="13">
        <f>TRUNC(단가대비표!O211*1/8*16/12*25/20, 1)</f>
        <v>0</v>
      </c>
      <c r="F1097" s="14">
        <f>TRUNC(E1097*D1097,1)</f>
        <v>0</v>
      </c>
      <c r="G1097" s="13">
        <f>TRUNC(단가대비표!P211*1/8*16/12*25/20, 1)</f>
        <v>44299.3</v>
      </c>
      <c r="H1097" s="14">
        <f>TRUNC(G1097*D1097,1)</f>
        <v>44299.3</v>
      </c>
      <c r="I1097" s="13">
        <f>TRUNC(단가대비표!V211*1/8*16/12*25/20, 1)</f>
        <v>0</v>
      </c>
      <c r="J1097" s="14">
        <f>TRUNC(I1097*D1097,1)</f>
        <v>0</v>
      </c>
      <c r="K1097" s="13">
        <f t="shared" si="151"/>
        <v>44299.3</v>
      </c>
      <c r="L1097" s="14">
        <f t="shared" si="151"/>
        <v>44299.3</v>
      </c>
      <c r="M1097" s="8" t="s">
        <v>52</v>
      </c>
      <c r="N1097" s="2" t="s">
        <v>2354</v>
      </c>
      <c r="O1097" s="2" t="s">
        <v>1853</v>
      </c>
      <c r="P1097" s="2" t="s">
        <v>65</v>
      </c>
      <c r="Q1097" s="2" t="s">
        <v>65</v>
      </c>
      <c r="R1097" s="2" t="s">
        <v>64</v>
      </c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2" t="s">
        <v>52</v>
      </c>
      <c r="AW1097" s="2" t="s">
        <v>2363</v>
      </c>
      <c r="AX1097" s="2" t="s">
        <v>64</v>
      </c>
      <c r="AY1097" s="2" t="s">
        <v>52</v>
      </c>
    </row>
    <row r="1098" spans="1:51" ht="30" customHeight="1" x14ac:dyDescent="0.3">
      <c r="A1098" s="8" t="s">
        <v>904</v>
      </c>
      <c r="B1098" s="8" t="s">
        <v>52</v>
      </c>
      <c r="C1098" s="8" t="s">
        <v>52</v>
      </c>
      <c r="D1098" s="9"/>
      <c r="E1098" s="13"/>
      <c r="F1098" s="14">
        <f>TRUNC(SUMIF(N1094:N1097, N1093, F1094:F1097),0)</f>
        <v>13468</v>
      </c>
      <c r="G1098" s="13"/>
      <c r="H1098" s="14">
        <f>TRUNC(SUMIF(N1094:N1097, N1093, H1094:H1097),0)</f>
        <v>44299</v>
      </c>
      <c r="I1098" s="13"/>
      <c r="J1098" s="14">
        <f>TRUNC(SUMIF(N1094:N1097, N1093, J1094:J1097),0)</f>
        <v>10707</v>
      </c>
      <c r="K1098" s="13"/>
      <c r="L1098" s="14">
        <f>F1098+H1098+J1098</f>
        <v>68474</v>
      </c>
      <c r="M1098" s="8" t="s">
        <v>52</v>
      </c>
      <c r="N1098" s="2" t="s">
        <v>99</v>
      </c>
      <c r="O1098" s="2" t="s">
        <v>99</v>
      </c>
      <c r="P1098" s="2" t="s">
        <v>52</v>
      </c>
      <c r="Q1098" s="2" t="s">
        <v>52</v>
      </c>
      <c r="R1098" s="2" t="s">
        <v>52</v>
      </c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2" t="s">
        <v>52</v>
      </c>
      <c r="AW1098" s="2" t="s">
        <v>52</v>
      </c>
      <c r="AX1098" s="2" t="s">
        <v>52</v>
      </c>
      <c r="AY1098" s="2" t="s">
        <v>52</v>
      </c>
    </row>
    <row r="1099" spans="1:51" ht="30" customHeight="1" x14ac:dyDescent="0.3">
      <c r="A1099" s="9"/>
      <c r="B1099" s="9"/>
      <c r="C1099" s="9"/>
      <c r="D1099" s="9"/>
      <c r="E1099" s="13"/>
      <c r="F1099" s="14"/>
      <c r="G1099" s="13"/>
      <c r="H1099" s="14"/>
      <c r="I1099" s="13"/>
      <c r="J1099" s="14"/>
      <c r="K1099" s="13"/>
      <c r="L1099" s="14"/>
      <c r="M1099" s="9"/>
    </row>
    <row r="1100" spans="1:51" ht="30" customHeight="1" x14ac:dyDescent="0.3">
      <c r="A1100" s="36" t="s">
        <v>2364</v>
      </c>
      <c r="B1100" s="36"/>
      <c r="C1100" s="36"/>
      <c r="D1100" s="36"/>
      <c r="E1100" s="37"/>
      <c r="F1100" s="38"/>
      <c r="G1100" s="37"/>
      <c r="H1100" s="38"/>
      <c r="I1100" s="37"/>
      <c r="J1100" s="38"/>
      <c r="K1100" s="37"/>
      <c r="L1100" s="38"/>
      <c r="M1100" s="36"/>
      <c r="N1100" s="1" t="s">
        <v>2365</v>
      </c>
    </row>
    <row r="1101" spans="1:51" ht="30" customHeight="1" x14ac:dyDescent="0.3">
      <c r="A1101" s="8" t="s">
        <v>2366</v>
      </c>
      <c r="B1101" s="8" t="s">
        <v>2367</v>
      </c>
      <c r="C1101" s="8" t="s">
        <v>61</v>
      </c>
      <c r="D1101" s="9">
        <v>0.19450000000000001</v>
      </c>
      <c r="E1101" s="13">
        <f>단가대비표!O12</f>
        <v>0</v>
      </c>
      <c r="F1101" s="14">
        <f>TRUNC(E1101*D1101,1)</f>
        <v>0</v>
      </c>
      <c r="G1101" s="13">
        <f>단가대비표!P12</f>
        <v>0</v>
      </c>
      <c r="H1101" s="14">
        <f>TRUNC(G1101*D1101,1)</f>
        <v>0</v>
      </c>
      <c r="I1101" s="13">
        <f>단가대비표!V12</f>
        <v>85501</v>
      </c>
      <c r="J1101" s="14">
        <f>TRUNC(I1101*D1101,1)</f>
        <v>16629.900000000001</v>
      </c>
      <c r="K1101" s="13">
        <f t="shared" ref="K1101:L1104" si="152">TRUNC(E1101+G1101+I1101,1)</f>
        <v>85501</v>
      </c>
      <c r="L1101" s="14">
        <f t="shared" si="152"/>
        <v>16629.900000000001</v>
      </c>
      <c r="M1101" s="8" t="s">
        <v>1843</v>
      </c>
      <c r="N1101" s="2" t="s">
        <v>2365</v>
      </c>
      <c r="O1101" s="2" t="s">
        <v>2369</v>
      </c>
      <c r="P1101" s="2" t="s">
        <v>65</v>
      </c>
      <c r="Q1101" s="2" t="s">
        <v>65</v>
      </c>
      <c r="R1101" s="2" t="s">
        <v>64</v>
      </c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2" t="s">
        <v>52</v>
      </c>
      <c r="AW1101" s="2" t="s">
        <v>2370</v>
      </c>
      <c r="AX1101" s="2" t="s">
        <v>52</v>
      </c>
      <c r="AY1101" s="2" t="s">
        <v>52</v>
      </c>
    </row>
    <row r="1102" spans="1:51" ht="30" customHeight="1" x14ac:dyDescent="0.3">
      <c r="A1102" s="8" t="s">
        <v>1846</v>
      </c>
      <c r="B1102" s="8" t="s">
        <v>1847</v>
      </c>
      <c r="C1102" s="8" t="s">
        <v>992</v>
      </c>
      <c r="D1102" s="9">
        <v>8</v>
      </c>
      <c r="E1102" s="13">
        <f>단가대비표!O101</f>
        <v>1227.27</v>
      </c>
      <c r="F1102" s="14">
        <f>TRUNC(E1102*D1102,1)</f>
        <v>9818.1</v>
      </c>
      <c r="G1102" s="13">
        <f>단가대비표!P101</f>
        <v>0</v>
      </c>
      <c r="H1102" s="14">
        <f>TRUNC(G1102*D1102,1)</f>
        <v>0</v>
      </c>
      <c r="I1102" s="13">
        <f>단가대비표!V101</f>
        <v>0</v>
      </c>
      <c r="J1102" s="14">
        <f>TRUNC(I1102*D1102,1)</f>
        <v>0</v>
      </c>
      <c r="K1102" s="13">
        <f t="shared" si="152"/>
        <v>1227.2</v>
      </c>
      <c r="L1102" s="14">
        <f t="shared" si="152"/>
        <v>9818.1</v>
      </c>
      <c r="M1102" s="8" t="s">
        <v>52</v>
      </c>
      <c r="N1102" s="2" t="s">
        <v>2365</v>
      </c>
      <c r="O1102" s="2" t="s">
        <v>1848</v>
      </c>
      <c r="P1102" s="2" t="s">
        <v>65</v>
      </c>
      <c r="Q1102" s="2" t="s">
        <v>65</v>
      </c>
      <c r="R1102" s="2" t="s">
        <v>64</v>
      </c>
      <c r="S1102" s="3"/>
      <c r="T1102" s="3"/>
      <c r="U1102" s="3"/>
      <c r="V1102" s="3">
        <v>1</v>
      </c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2" t="s">
        <v>52</v>
      </c>
      <c r="AW1102" s="2" t="s">
        <v>2371</v>
      </c>
      <c r="AX1102" s="2" t="s">
        <v>52</v>
      </c>
      <c r="AY1102" s="2" t="s">
        <v>52</v>
      </c>
    </row>
    <row r="1103" spans="1:51" ht="30" customHeight="1" x14ac:dyDescent="0.3">
      <c r="A1103" s="8" t="s">
        <v>1137</v>
      </c>
      <c r="B1103" s="8" t="s">
        <v>2372</v>
      </c>
      <c r="C1103" s="8" t="s">
        <v>623</v>
      </c>
      <c r="D1103" s="9">
        <v>1</v>
      </c>
      <c r="E1103" s="13">
        <f>TRUNC(SUMIF(V1101:V1104, RIGHTB(O1103, 1), F1101:F1104)*U1103, 2)</f>
        <v>2258.16</v>
      </c>
      <c r="F1103" s="14">
        <f>TRUNC(E1103*D1103,1)</f>
        <v>2258.1</v>
      </c>
      <c r="G1103" s="13">
        <v>0</v>
      </c>
      <c r="H1103" s="14">
        <f>TRUNC(G1103*D1103,1)</f>
        <v>0</v>
      </c>
      <c r="I1103" s="13">
        <v>0</v>
      </c>
      <c r="J1103" s="14">
        <f>TRUNC(I1103*D1103,1)</f>
        <v>0</v>
      </c>
      <c r="K1103" s="13">
        <f t="shared" si="152"/>
        <v>2258.1</v>
      </c>
      <c r="L1103" s="14">
        <f t="shared" si="152"/>
        <v>2258.1</v>
      </c>
      <c r="M1103" s="8" t="s">
        <v>52</v>
      </c>
      <c r="N1103" s="2" t="s">
        <v>2365</v>
      </c>
      <c r="O1103" s="2" t="s">
        <v>806</v>
      </c>
      <c r="P1103" s="2" t="s">
        <v>65</v>
      </c>
      <c r="Q1103" s="2" t="s">
        <v>65</v>
      </c>
      <c r="R1103" s="2" t="s">
        <v>65</v>
      </c>
      <c r="S1103" s="3">
        <v>0</v>
      </c>
      <c r="T1103" s="3">
        <v>0</v>
      </c>
      <c r="U1103" s="3">
        <v>0.23</v>
      </c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2" t="s">
        <v>52</v>
      </c>
      <c r="AW1103" s="2" t="s">
        <v>2373</v>
      </c>
      <c r="AX1103" s="2" t="s">
        <v>52</v>
      </c>
      <c r="AY1103" s="2" t="s">
        <v>52</v>
      </c>
    </row>
    <row r="1104" spans="1:51" ht="30" customHeight="1" x14ac:dyDescent="0.3">
      <c r="A1104" s="8" t="s">
        <v>1852</v>
      </c>
      <c r="B1104" s="8" t="s">
        <v>911</v>
      </c>
      <c r="C1104" s="8" t="s">
        <v>912</v>
      </c>
      <c r="D1104" s="9">
        <v>1</v>
      </c>
      <c r="E1104" s="13">
        <f>TRUNC(단가대비표!O211*1/8*16/12*25/20, 1)</f>
        <v>0</v>
      </c>
      <c r="F1104" s="14">
        <f>TRUNC(E1104*D1104,1)</f>
        <v>0</v>
      </c>
      <c r="G1104" s="13">
        <f>TRUNC(단가대비표!P211*1/8*16/12*25/20, 1)</f>
        <v>44299.3</v>
      </c>
      <c r="H1104" s="14">
        <f>TRUNC(G1104*D1104,1)</f>
        <v>44299.3</v>
      </c>
      <c r="I1104" s="13">
        <f>TRUNC(단가대비표!V211*1/8*16/12*25/20, 1)</f>
        <v>0</v>
      </c>
      <c r="J1104" s="14">
        <f>TRUNC(I1104*D1104,1)</f>
        <v>0</v>
      </c>
      <c r="K1104" s="13">
        <f t="shared" si="152"/>
        <v>44299.3</v>
      </c>
      <c r="L1104" s="14">
        <f t="shared" si="152"/>
        <v>44299.3</v>
      </c>
      <c r="M1104" s="8" t="s">
        <v>52</v>
      </c>
      <c r="N1104" s="2" t="s">
        <v>2365</v>
      </c>
      <c r="O1104" s="2" t="s">
        <v>1853</v>
      </c>
      <c r="P1104" s="2" t="s">
        <v>65</v>
      </c>
      <c r="Q1104" s="2" t="s">
        <v>65</v>
      </c>
      <c r="R1104" s="2" t="s">
        <v>64</v>
      </c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2" t="s">
        <v>52</v>
      </c>
      <c r="AW1104" s="2" t="s">
        <v>2374</v>
      </c>
      <c r="AX1104" s="2" t="s">
        <v>64</v>
      </c>
      <c r="AY1104" s="2" t="s">
        <v>52</v>
      </c>
    </row>
    <row r="1105" spans="1:51" ht="30" customHeight="1" x14ac:dyDescent="0.3">
      <c r="A1105" s="8" t="s">
        <v>904</v>
      </c>
      <c r="B1105" s="8" t="s">
        <v>52</v>
      </c>
      <c r="C1105" s="8" t="s">
        <v>52</v>
      </c>
      <c r="D1105" s="9"/>
      <c r="E1105" s="13"/>
      <c r="F1105" s="14">
        <f>TRUNC(SUMIF(N1101:N1104, N1100, F1101:F1104),0)</f>
        <v>12076</v>
      </c>
      <c r="G1105" s="13"/>
      <c r="H1105" s="14">
        <f>TRUNC(SUMIF(N1101:N1104, N1100, H1101:H1104),0)</f>
        <v>44299</v>
      </c>
      <c r="I1105" s="13"/>
      <c r="J1105" s="14">
        <f>TRUNC(SUMIF(N1101:N1104, N1100, J1101:J1104),0)</f>
        <v>16629</v>
      </c>
      <c r="K1105" s="13"/>
      <c r="L1105" s="14">
        <f>F1105+H1105+J1105</f>
        <v>73004</v>
      </c>
      <c r="M1105" s="8" t="s">
        <v>52</v>
      </c>
      <c r="N1105" s="2" t="s">
        <v>99</v>
      </c>
      <c r="O1105" s="2" t="s">
        <v>99</v>
      </c>
      <c r="P1105" s="2" t="s">
        <v>52</v>
      </c>
      <c r="Q1105" s="2" t="s">
        <v>52</v>
      </c>
      <c r="R1105" s="2" t="s">
        <v>52</v>
      </c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2" t="s">
        <v>52</v>
      </c>
      <c r="AW1105" s="2" t="s">
        <v>52</v>
      </c>
      <c r="AX1105" s="2" t="s">
        <v>52</v>
      </c>
      <c r="AY1105" s="2" t="s">
        <v>52</v>
      </c>
    </row>
    <row r="1106" spans="1:51" ht="30" customHeight="1" x14ac:dyDescent="0.3">
      <c r="A1106" s="9"/>
      <c r="B1106" s="9"/>
      <c r="C1106" s="9"/>
      <c r="D1106" s="9"/>
      <c r="E1106" s="13"/>
      <c r="F1106" s="14"/>
      <c r="G1106" s="13"/>
      <c r="H1106" s="14"/>
      <c r="I1106" s="13"/>
      <c r="J1106" s="14"/>
      <c r="K1106" s="13"/>
      <c r="L1106" s="14"/>
      <c r="M1106" s="9"/>
    </row>
    <row r="1107" spans="1:51" ht="30" customHeight="1" x14ac:dyDescent="0.3">
      <c r="A1107" s="36" t="s">
        <v>2375</v>
      </c>
      <c r="B1107" s="36"/>
      <c r="C1107" s="36"/>
      <c r="D1107" s="36"/>
      <c r="E1107" s="37"/>
      <c r="F1107" s="38"/>
      <c r="G1107" s="37"/>
      <c r="H1107" s="38"/>
      <c r="I1107" s="37"/>
      <c r="J1107" s="38"/>
      <c r="K1107" s="37"/>
      <c r="L1107" s="38"/>
      <c r="M1107" s="36"/>
      <c r="N1107" s="1" t="s">
        <v>2376</v>
      </c>
    </row>
    <row r="1108" spans="1:51" ht="30" customHeight="1" x14ac:dyDescent="0.3">
      <c r="A1108" s="8" t="s">
        <v>2377</v>
      </c>
      <c r="B1108" s="8" t="s">
        <v>2378</v>
      </c>
      <c r="C1108" s="8" t="s">
        <v>61</v>
      </c>
      <c r="D1108" s="9">
        <v>0.18629999999999999</v>
      </c>
      <c r="E1108" s="13">
        <f>단가대비표!O10</f>
        <v>0</v>
      </c>
      <c r="F1108" s="14">
        <f>TRUNC(E1108*D1108,1)</f>
        <v>0</v>
      </c>
      <c r="G1108" s="13">
        <f>단가대비표!P10</f>
        <v>0</v>
      </c>
      <c r="H1108" s="14">
        <f>TRUNC(G1108*D1108,1)</f>
        <v>0</v>
      </c>
      <c r="I1108" s="13">
        <f>단가대비표!V10</f>
        <v>42645</v>
      </c>
      <c r="J1108" s="14">
        <f>TRUNC(I1108*D1108,1)</f>
        <v>7944.7</v>
      </c>
      <c r="K1108" s="13">
        <f t="shared" ref="K1108:L1111" si="153">TRUNC(E1108+G1108+I1108,1)</f>
        <v>42645</v>
      </c>
      <c r="L1108" s="14">
        <f t="shared" si="153"/>
        <v>7944.7</v>
      </c>
      <c r="M1108" s="8" t="s">
        <v>1843</v>
      </c>
      <c r="N1108" s="2" t="s">
        <v>2376</v>
      </c>
      <c r="O1108" s="2" t="s">
        <v>2380</v>
      </c>
      <c r="P1108" s="2" t="s">
        <v>65</v>
      </c>
      <c r="Q1108" s="2" t="s">
        <v>65</v>
      </c>
      <c r="R1108" s="2" t="s">
        <v>64</v>
      </c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2" t="s">
        <v>52</v>
      </c>
      <c r="AW1108" s="2" t="s">
        <v>2381</v>
      </c>
      <c r="AX1108" s="2" t="s">
        <v>52</v>
      </c>
      <c r="AY1108" s="2" t="s">
        <v>52</v>
      </c>
    </row>
    <row r="1109" spans="1:51" ht="30" customHeight="1" x14ac:dyDescent="0.3">
      <c r="A1109" s="8" t="s">
        <v>1846</v>
      </c>
      <c r="B1109" s="8" t="s">
        <v>1847</v>
      </c>
      <c r="C1109" s="8" t="s">
        <v>992</v>
      </c>
      <c r="D1109" s="9">
        <v>5</v>
      </c>
      <c r="E1109" s="13">
        <f>단가대비표!O101</f>
        <v>1227.27</v>
      </c>
      <c r="F1109" s="14">
        <f>TRUNC(E1109*D1109,1)</f>
        <v>6136.3</v>
      </c>
      <c r="G1109" s="13">
        <f>단가대비표!P101</f>
        <v>0</v>
      </c>
      <c r="H1109" s="14">
        <f>TRUNC(G1109*D1109,1)</f>
        <v>0</v>
      </c>
      <c r="I1109" s="13">
        <f>단가대비표!V101</f>
        <v>0</v>
      </c>
      <c r="J1109" s="14">
        <f>TRUNC(I1109*D1109,1)</f>
        <v>0</v>
      </c>
      <c r="K1109" s="13">
        <f t="shared" si="153"/>
        <v>1227.2</v>
      </c>
      <c r="L1109" s="14">
        <f t="shared" si="153"/>
        <v>6136.3</v>
      </c>
      <c r="M1109" s="8" t="s">
        <v>52</v>
      </c>
      <c r="N1109" s="2" t="s">
        <v>2376</v>
      </c>
      <c r="O1109" s="2" t="s">
        <v>1848</v>
      </c>
      <c r="P1109" s="2" t="s">
        <v>65</v>
      </c>
      <c r="Q1109" s="2" t="s">
        <v>65</v>
      </c>
      <c r="R1109" s="2" t="s">
        <v>64</v>
      </c>
      <c r="S1109" s="3"/>
      <c r="T1109" s="3"/>
      <c r="U1109" s="3"/>
      <c r="V1109" s="3">
        <v>1</v>
      </c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2" t="s">
        <v>52</v>
      </c>
      <c r="AW1109" s="2" t="s">
        <v>2382</v>
      </c>
      <c r="AX1109" s="2" t="s">
        <v>52</v>
      </c>
      <c r="AY1109" s="2" t="s">
        <v>52</v>
      </c>
    </row>
    <row r="1110" spans="1:51" ht="30" customHeight="1" x14ac:dyDescent="0.3">
      <c r="A1110" s="8" t="s">
        <v>1137</v>
      </c>
      <c r="B1110" s="8" t="s">
        <v>2361</v>
      </c>
      <c r="C1110" s="8" t="s">
        <v>623</v>
      </c>
      <c r="D1110" s="9">
        <v>1</v>
      </c>
      <c r="E1110" s="13">
        <f>TRUNC(SUMIF(V1108:V1111, RIGHTB(O1110, 1), F1108:F1111)*U1110, 2)</f>
        <v>1104.53</v>
      </c>
      <c r="F1110" s="14">
        <f>TRUNC(E1110*D1110,1)</f>
        <v>1104.5</v>
      </c>
      <c r="G1110" s="13">
        <v>0</v>
      </c>
      <c r="H1110" s="14">
        <f>TRUNC(G1110*D1110,1)</f>
        <v>0</v>
      </c>
      <c r="I1110" s="13">
        <v>0</v>
      </c>
      <c r="J1110" s="14">
        <f>TRUNC(I1110*D1110,1)</f>
        <v>0</v>
      </c>
      <c r="K1110" s="13">
        <f t="shared" si="153"/>
        <v>1104.5</v>
      </c>
      <c r="L1110" s="14">
        <f t="shared" si="153"/>
        <v>1104.5</v>
      </c>
      <c r="M1110" s="8" t="s">
        <v>52</v>
      </c>
      <c r="N1110" s="2" t="s">
        <v>2376</v>
      </c>
      <c r="O1110" s="2" t="s">
        <v>806</v>
      </c>
      <c r="P1110" s="2" t="s">
        <v>65</v>
      </c>
      <c r="Q1110" s="2" t="s">
        <v>65</v>
      </c>
      <c r="R1110" s="2" t="s">
        <v>65</v>
      </c>
      <c r="S1110" s="3">
        <v>0</v>
      </c>
      <c r="T1110" s="3">
        <v>0</v>
      </c>
      <c r="U1110" s="3">
        <v>0.18</v>
      </c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2" t="s">
        <v>52</v>
      </c>
      <c r="AW1110" s="2" t="s">
        <v>2383</v>
      </c>
      <c r="AX1110" s="2" t="s">
        <v>52</v>
      </c>
      <c r="AY1110" s="2" t="s">
        <v>52</v>
      </c>
    </row>
    <row r="1111" spans="1:51" ht="30" customHeight="1" x14ac:dyDescent="0.3">
      <c r="A1111" s="8" t="s">
        <v>1852</v>
      </c>
      <c r="B1111" s="8" t="s">
        <v>911</v>
      </c>
      <c r="C1111" s="8" t="s">
        <v>912</v>
      </c>
      <c r="D1111" s="9">
        <v>1</v>
      </c>
      <c r="E1111" s="13">
        <f>TRUNC(단가대비표!O211*1/8*16/12*25/20, 1)</f>
        <v>0</v>
      </c>
      <c r="F1111" s="14">
        <f>TRUNC(E1111*D1111,1)</f>
        <v>0</v>
      </c>
      <c r="G1111" s="13">
        <f>TRUNC(단가대비표!P211*1/8*16/12*25/20, 1)</f>
        <v>44299.3</v>
      </c>
      <c r="H1111" s="14">
        <f>TRUNC(G1111*D1111,1)</f>
        <v>44299.3</v>
      </c>
      <c r="I1111" s="13">
        <f>TRUNC(단가대비표!V211*1/8*16/12*25/20, 1)</f>
        <v>0</v>
      </c>
      <c r="J1111" s="14">
        <f>TRUNC(I1111*D1111,1)</f>
        <v>0</v>
      </c>
      <c r="K1111" s="13">
        <f t="shared" si="153"/>
        <v>44299.3</v>
      </c>
      <c r="L1111" s="14">
        <f t="shared" si="153"/>
        <v>44299.3</v>
      </c>
      <c r="M1111" s="8" t="s">
        <v>52</v>
      </c>
      <c r="N1111" s="2" t="s">
        <v>2376</v>
      </c>
      <c r="O1111" s="2" t="s">
        <v>1853</v>
      </c>
      <c r="P1111" s="2" t="s">
        <v>65</v>
      </c>
      <c r="Q1111" s="2" t="s">
        <v>65</v>
      </c>
      <c r="R1111" s="2" t="s">
        <v>64</v>
      </c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2" t="s">
        <v>52</v>
      </c>
      <c r="AW1111" s="2" t="s">
        <v>2384</v>
      </c>
      <c r="AX1111" s="2" t="s">
        <v>64</v>
      </c>
      <c r="AY1111" s="2" t="s">
        <v>52</v>
      </c>
    </row>
    <row r="1112" spans="1:51" ht="30" customHeight="1" x14ac:dyDescent="0.3">
      <c r="A1112" s="8" t="s">
        <v>904</v>
      </c>
      <c r="B1112" s="8" t="s">
        <v>52</v>
      </c>
      <c r="C1112" s="8" t="s">
        <v>52</v>
      </c>
      <c r="D1112" s="9"/>
      <c r="E1112" s="13"/>
      <c r="F1112" s="14">
        <f>TRUNC(SUMIF(N1108:N1111, N1107, F1108:F1111),0)</f>
        <v>7240</v>
      </c>
      <c r="G1112" s="13"/>
      <c r="H1112" s="14">
        <f>TRUNC(SUMIF(N1108:N1111, N1107, H1108:H1111),0)</f>
        <v>44299</v>
      </c>
      <c r="I1112" s="13"/>
      <c r="J1112" s="14">
        <f>TRUNC(SUMIF(N1108:N1111, N1107, J1108:J1111),0)</f>
        <v>7944</v>
      </c>
      <c r="K1112" s="13"/>
      <c r="L1112" s="14">
        <f>F1112+H1112+J1112</f>
        <v>59483</v>
      </c>
      <c r="M1112" s="8" t="s">
        <v>52</v>
      </c>
      <c r="N1112" s="2" t="s">
        <v>99</v>
      </c>
      <c r="O1112" s="2" t="s">
        <v>99</v>
      </c>
      <c r="P1112" s="2" t="s">
        <v>52</v>
      </c>
      <c r="Q1112" s="2" t="s">
        <v>52</v>
      </c>
      <c r="R1112" s="2" t="s">
        <v>52</v>
      </c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2" t="s">
        <v>52</v>
      </c>
      <c r="AW1112" s="2" t="s">
        <v>52</v>
      </c>
      <c r="AX1112" s="2" t="s">
        <v>52</v>
      </c>
      <c r="AY1112" s="2" t="s">
        <v>52</v>
      </c>
    </row>
    <row r="1113" spans="1:51" ht="30" customHeight="1" x14ac:dyDescent="0.3">
      <c r="A1113" s="9"/>
      <c r="B1113" s="9"/>
      <c r="C1113" s="9"/>
      <c r="D1113" s="9"/>
      <c r="E1113" s="13"/>
      <c r="F1113" s="14"/>
      <c r="G1113" s="13"/>
      <c r="H1113" s="14"/>
      <c r="I1113" s="13"/>
      <c r="J1113" s="14"/>
      <c r="K1113" s="13"/>
      <c r="L1113" s="14"/>
      <c r="M1113" s="9"/>
    </row>
    <row r="1114" spans="1:51" ht="30" customHeight="1" x14ac:dyDescent="0.3">
      <c r="A1114" s="36" t="s">
        <v>2385</v>
      </c>
      <c r="B1114" s="36"/>
      <c r="C1114" s="36"/>
      <c r="D1114" s="36"/>
      <c r="E1114" s="37"/>
      <c r="F1114" s="38"/>
      <c r="G1114" s="37"/>
      <c r="H1114" s="38"/>
      <c r="I1114" s="37"/>
      <c r="J1114" s="38"/>
      <c r="K1114" s="37"/>
      <c r="L1114" s="38"/>
      <c r="M1114" s="36"/>
      <c r="N1114" s="1" t="s">
        <v>2386</v>
      </c>
    </row>
    <row r="1115" spans="1:51" ht="30" customHeight="1" x14ac:dyDescent="0.3">
      <c r="A1115" s="8" t="s">
        <v>2331</v>
      </c>
      <c r="B1115" s="8" t="s">
        <v>2387</v>
      </c>
      <c r="C1115" s="8" t="s">
        <v>61</v>
      </c>
      <c r="D1115" s="9">
        <v>0.21129999999999999</v>
      </c>
      <c r="E1115" s="13">
        <f>단가대비표!O25</f>
        <v>0</v>
      </c>
      <c r="F1115" s="14">
        <f>TRUNC(E1115*D1115,1)</f>
        <v>0</v>
      </c>
      <c r="G1115" s="13">
        <f>단가대비표!P25</f>
        <v>0</v>
      </c>
      <c r="H1115" s="14">
        <f>TRUNC(G1115*D1115,1)</f>
        <v>0</v>
      </c>
      <c r="I1115" s="13">
        <f>단가대비표!V25</f>
        <v>80859</v>
      </c>
      <c r="J1115" s="14">
        <f>TRUNC(I1115*D1115,1)</f>
        <v>17085.5</v>
      </c>
      <c r="K1115" s="13">
        <f t="shared" ref="K1115:L1118" si="154">TRUNC(E1115+G1115+I1115,1)</f>
        <v>80859</v>
      </c>
      <c r="L1115" s="14">
        <f t="shared" si="154"/>
        <v>17085.5</v>
      </c>
      <c r="M1115" s="8" t="s">
        <v>1843</v>
      </c>
      <c r="N1115" s="2" t="s">
        <v>2386</v>
      </c>
      <c r="O1115" s="2" t="s">
        <v>2389</v>
      </c>
      <c r="P1115" s="2" t="s">
        <v>65</v>
      </c>
      <c r="Q1115" s="2" t="s">
        <v>65</v>
      </c>
      <c r="R1115" s="2" t="s">
        <v>64</v>
      </c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2" t="s">
        <v>52</v>
      </c>
      <c r="AW1115" s="2" t="s">
        <v>2390</v>
      </c>
      <c r="AX1115" s="2" t="s">
        <v>52</v>
      </c>
      <c r="AY1115" s="2" t="s">
        <v>52</v>
      </c>
    </row>
    <row r="1116" spans="1:51" ht="30" customHeight="1" x14ac:dyDescent="0.3">
      <c r="A1116" s="8" t="s">
        <v>1846</v>
      </c>
      <c r="B1116" s="8" t="s">
        <v>1847</v>
      </c>
      <c r="C1116" s="8" t="s">
        <v>992</v>
      </c>
      <c r="D1116" s="9">
        <v>12.9</v>
      </c>
      <c r="E1116" s="13">
        <f>단가대비표!O101</f>
        <v>1227.27</v>
      </c>
      <c r="F1116" s="14">
        <f>TRUNC(E1116*D1116,1)</f>
        <v>15831.7</v>
      </c>
      <c r="G1116" s="13">
        <f>단가대비표!P101</f>
        <v>0</v>
      </c>
      <c r="H1116" s="14">
        <f>TRUNC(G1116*D1116,1)</f>
        <v>0</v>
      </c>
      <c r="I1116" s="13">
        <f>단가대비표!V101</f>
        <v>0</v>
      </c>
      <c r="J1116" s="14">
        <f>TRUNC(I1116*D1116,1)</f>
        <v>0</v>
      </c>
      <c r="K1116" s="13">
        <f t="shared" si="154"/>
        <v>1227.2</v>
      </c>
      <c r="L1116" s="14">
        <f t="shared" si="154"/>
        <v>15831.7</v>
      </c>
      <c r="M1116" s="8" t="s">
        <v>52</v>
      </c>
      <c r="N1116" s="2" t="s">
        <v>2386</v>
      </c>
      <c r="O1116" s="2" t="s">
        <v>1848</v>
      </c>
      <c r="P1116" s="2" t="s">
        <v>65</v>
      </c>
      <c r="Q1116" s="2" t="s">
        <v>65</v>
      </c>
      <c r="R1116" s="2" t="s">
        <v>64</v>
      </c>
      <c r="S1116" s="3"/>
      <c r="T1116" s="3"/>
      <c r="U1116" s="3"/>
      <c r="V1116" s="3">
        <v>1</v>
      </c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2" t="s">
        <v>52</v>
      </c>
      <c r="AW1116" s="2" t="s">
        <v>2391</v>
      </c>
      <c r="AX1116" s="2" t="s">
        <v>52</v>
      </c>
      <c r="AY1116" s="2" t="s">
        <v>52</v>
      </c>
    </row>
    <row r="1117" spans="1:51" ht="30" customHeight="1" x14ac:dyDescent="0.3">
      <c r="A1117" s="8" t="s">
        <v>1137</v>
      </c>
      <c r="B1117" s="8" t="s">
        <v>2337</v>
      </c>
      <c r="C1117" s="8" t="s">
        <v>623</v>
      </c>
      <c r="D1117" s="9">
        <v>1</v>
      </c>
      <c r="E1117" s="13">
        <f>TRUNC(SUMIF(V1115:V1118, RIGHTB(O1117, 1), F1115:F1118)*U1117, 2)</f>
        <v>4749.51</v>
      </c>
      <c r="F1117" s="14">
        <f>TRUNC(E1117*D1117,1)</f>
        <v>4749.5</v>
      </c>
      <c r="G1117" s="13">
        <v>0</v>
      </c>
      <c r="H1117" s="14">
        <f>TRUNC(G1117*D1117,1)</f>
        <v>0</v>
      </c>
      <c r="I1117" s="13">
        <v>0</v>
      </c>
      <c r="J1117" s="14">
        <f>TRUNC(I1117*D1117,1)</f>
        <v>0</v>
      </c>
      <c r="K1117" s="13">
        <f t="shared" si="154"/>
        <v>4749.5</v>
      </c>
      <c r="L1117" s="14">
        <f t="shared" si="154"/>
        <v>4749.5</v>
      </c>
      <c r="M1117" s="8" t="s">
        <v>52</v>
      </c>
      <c r="N1117" s="2" t="s">
        <v>2386</v>
      </c>
      <c r="O1117" s="2" t="s">
        <v>806</v>
      </c>
      <c r="P1117" s="2" t="s">
        <v>65</v>
      </c>
      <c r="Q1117" s="2" t="s">
        <v>65</v>
      </c>
      <c r="R1117" s="2" t="s">
        <v>65</v>
      </c>
      <c r="S1117" s="3">
        <v>0</v>
      </c>
      <c r="T1117" s="3">
        <v>0</v>
      </c>
      <c r="U1117" s="3">
        <v>0.3</v>
      </c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2" t="s">
        <v>52</v>
      </c>
      <c r="AW1117" s="2" t="s">
        <v>2392</v>
      </c>
      <c r="AX1117" s="2" t="s">
        <v>52</v>
      </c>
      <c r="AY1117" s="2" t="s">
        <v>52</v>
      </c>
    </row>
    <row r="1118" spans="1:51" ht="30" customHeight="1" x14ac:dyDescent="0.3">
      <c r="A1118" s="8" t="s">
        <v>2339</v>
      </c>
      <c r="B1118" s="8" t="s">
        <v>911</v>
      </c>
      <c r="C1118" s="8" t="s">
        <v>912</v>
      </c>
      <c r="D1118" s="9">
        <v>1</v>
      </c>
      <c r="E1118" s="13">
        <f>TRUNC(단가대비표!O212*1/8*16/12*25/20, 1)</f>
        <v>0</v>
      </c>
      <c r="F1118" s="14">
        <f>TRUNC(E1118*D1118,1)</f>
        <v>0</v>
      </c>
      <c r="G1118" s="13">
        <f>TRUNC(단가대비표!P212*1/8*16/12*25/20, 1)</f>
        <v>36224.699999999997</v>
      </c>
      <c r="H1118" s="14">
        <f>TRUNC(G1118*D1118,1)</f>
        <v>36224.699999999997</v>
      </c>
      <c r="I1118" s="13">
        <f>TRUNC(단가대비표!V212*1/8*16/12*25/20, 1)</f>
        <v>0</v>
      </c>
      <c r="J1118" s="14">
        <f>TRUNC(I1118*D1118,1)</f>
        <v>0</v>
      </c>
      <c r="K1118" s="13">
        <f t="shared" si="154"/>
        <v>36224.699999999997</v>
      </c>
      <c r="L1118" s="14">
        <f t="shared" si="154"/>
        <v>36224.699999999997</v>
      </c>
      <c r="M1118" s="8" t="s">
        <v>52</v>
      </c>
      <c r="N1118" s="2" t="s">
        <v>2386</v>
      </c>
      <c r="O1118" s="2" t="s">
        <v>2340</v>
      </c>
      <c r="P1118" s="2" t="s">
        <v>65</v>
      </c>
      <c r="Q1118" s="2" t="s">
        <v>65</v>
      </c>
      <c r="R1118" s="2" t="s">
        <v>64</v>
      </c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2" t="s">
        <v>52</v>
      </c>
      <c r="AW1118" s="2" t="s">
        <v>2393</v>
      </c>
      <c r="AX1118" s="2" t="s">
        <v>64</v>
      </c>
      <c r="AY1118" s="2" t="s">
        <v>52</v>
      </c>
    </row>
    <row r="1119" spans="1:51" ht="30" customHeight="1" x14ac:dyDescent="0.3">
      <c r="A1119" s="8" t="s">
        <v>904</v>
      </c>
      <c r="B1119" s="8" t="s">
        <v>52</v>
      </c>
      <c r="C1119" s="8" t="s">
        <v>52</v>
      </c>
      <c r="D1119" s="9"/>
      <c r="E1119" s="13"/>
      <c r="F1119" s="14">
        <f>TRUNC(SUMIF(N1115:N1118, N1114, F1115:F1118),0)</f>
        <v>20581</v>
      </c>
      <c r="G1119" s="13"/>
      <c r="H1119" s="14">
        <f>TRUNC(SUMIF(N1115:N1118, N1114, H1115:H1118),0)</f>
        <v>36224</v>
      </c>
      <c r="I1119" s="13"/>
      <c r="J1119" s="14">
        <f>TRUNC(SUMIF(N1115:N1118, N1114, J1115:J1118),0)</f>
        <v>17085</v>
      </c>
      <c r="K1119" s="13"/>
      <c r="L1119" s="14">
        <f>F1119+H1119+J1119</f>
        <v>73890</v>
      </c>
      <c r="M1119" s="8" t="s">
        <v>52</v>
      </c>
      <c r="N1119" s="2" t="s">
        <v>99</v>
      </c>
      <c r="O1119" s="2" t="s">
        <v>99</v>
      </c>
      <c r="P1119" s="2" t="s">
        <v>52</v>
      </c>
      <c r="Q1119" s="2" t="s">
        <v>52</v>
      </c>
      <c r="R1119" s="2" t="s">
        <v>52</v>
      </c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2" t="s">
        <v>52</v>
      </c>
      <c r="AW1119" s="2" t="s">
        <v>52</v>
      </c>
      <c r="AX1119" s="2" t="s">
        <v>52</v>
      </c>
      <c r="AY1119" s="2" t="s">
        <v>52</v>
      </c>
    </row>
    <row r="1120" spans="1:51" ht="30" customHeight="1" x14ac:dyDescent="0.3">
      <c r="A1120" s="9"/>
      <c r="B1120" s="9"/>
      <c r="C1120" s="9"/>
      <c r="D1120" s="9"/>
      <c r="E1120" s="13"/>
      <c r="F1120" s="14"/>
      <c r="G1120" s="13"/>
      <c r="H1120" s="14"/>
      <c r="I1120" s="13"/>
      <c r="J1120" s="14"/>
      <c r="K1120" s="13"/>
      <c r="L1120" s="14"/>
      <c r="M1120" s="9"/>
    </row>
    <row r="1121" spans="1:51" ht="30" customHeight="1" x14ac:dyDescent="0.3">
      <c r="A1121" s="36" t="s">
        <v>2394</v>
      </c>
      <c r="B1121" s="36"/>
      <c r="C1121" s="36"/>
      <c r="D1121" s="36"/>
      <c r="E1121" s="37"/>
      <c r="F1121" s="38"/>
      <c r="G1121" s="37"/>
      <c r="H1121" s="38"/>
      <c r="I1121" s="37"/>
      <c r="J1121" s="38"/>
      <c r="K1121" s="37"/>
      <c r="L1121" s="38"/>
      <c r="M1121" s="36"/>
      <c r="N1121" s="1" t="s">
        <v>2395</v>
      </c>
    </row>
    <row r="1122" spans="1:51" ht="30" customHeight="1" x14ac:dyDescent="0.3">
      <c r="A1122" s="8" t="s">
        <v>2396</v>
      </c>
      <c r="B1122" s="8" t="s">
        <v>2397</v>
      </c>
      <c r="C1122" s="8" t="s">
        <v>61</v>
      </c>
      <c r="D1122" s="9">
        <v>0.25490000000000002</v>
      </c>
      <c r="E1122" s="13">
        <f>단가대비표!O19</f>
        <v>0</v>
      </c>
      <c r="F1122" s="14">
        <f>TRUNC(E1122*D1122,1)</f>
        <v>0</v>
      </c>
      <c r="G1122" s="13">
        <f>단가대비표!P19</f>
        <v>0</v>
      </c>
      <c r="H1122" s="14">
        <f>TRUNC(G1122*D1122,1)</f>
        <v>0</v>
      </c>
      <c r="I1122" s="13">
        <f>단가대비표!V19</f>
        <v>2696</v>
      </c>
      <c r="J1122" s="14">
        <f>TRUNC(I1122*D1122,1)</f>
        <v>687.2</v>
      </c>
      <c r="K1122" s="13">
        <f t="shared" ref="K1122:L1125" si="155">TRUNC(E1122+G1122+I1122,1)</f>
        <v>2696</v>
      </c>
      <c r="L1122" s="14">
        <f t="shared" si="155"/>
        <v>687.2</v>
      </c>
      <c r="M1122" s="8" t="s">
        <v>1843</v>
      </c>
      <c r="N1122" s="2" t="s">
        <v>2395</v>
      </c>
      <c r="O1122" s="2" t="s">
        <v>2399</v>
      </c>
      <c r="P1122" s="2" t="s">
        <v>65</v>
      </c>
      <c r="Q1122" s="2" t="s">
        <v>65</v>
      </c>
      <c r="R1122" s="2" t="s">
        <v>64</v>
      </c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2" t="s">
        <v>52</v>
      </c>
      <c r="AW1122" s="2" t="s">
        <v>2400</v>
      </c>
      <c r="AX1122" s="2" t="s">
        <v>52</v>
      </c>
      <c r="AY1122" s="2" t="s">
        <v>52</v>
      </c>
    </row>
    <row r="1123" spans="1:51" ht="30" customHeight="1" x14ac:dyDescent="0.3">
      <c r="A1123" s="8" t="s">
        <v>1891</v>
      </c>
      <c r="B1123" s="8" t="s">
        <v>1892</v>
      </c>
      <c r="C1123" s="8" t="s">
        <v>992</v>
      </c>
      <c r="D1123" s="9">
        <v>1.2</v>
      </c>
      <c r="E1123" s="13">
        <f>단가대비표!O102</f>
        <v>1360</v>
      </c>
      <c r="F1123" s="14">
        <f>TRUNC(E1123*D1123,1)</f>
        <v>1632</v>
      </c>
      <c r="G1123" s="13">
        <f>단가대비표!P102</f>
        <v>0</v>
      </c>
      <c r="H1123" s="14">
        <f>TRUNC(G1123*D1123,1)</f>
        <v>0</v>
      </c>
      <c r="I1123" s="13">
        <f>단가대비표!V102</f>
        <v>0</v>
      </c>
      <c r="J1123" s="14">
        <f>TRUNC(I1123*D1123,1)</f>
        <v>0</v>
      </c>
      <c r="K1123" s="13">
        <f t="shared" si="155"/>
        <v>1360</v>
      </c>
      <c r="L1123" s="14">
        <f t="shared" si="155"/>
        <v>1632</v>
      </c>
      <c r="M1123" s="8" t="s">
        <v>52</v>
      </c>
      <c r="N1123" s="2" t="s">
        <v>2395</v>
      </c>
      <c r="O1123" s="2" t="s">
        <v>1893</v>
      </c>
      <c r="P1123" s="2" t="s">
        <v>65</v>
      </c>
      <c r="Q1123" s="2" t="s">
        <v>65</v>
      </c>
      <c r="R1123" s="2" t="s">
        <v>64</v>
      </c>
      <c r="S1123" s="3"/>
      <c r="T1123" s="3"/>
      <c r="U1123" s="3"/>
      <c r="V1123" s="3">
        <v>1</v>
      </c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2" t="s">
        <v>52</v>
      </c>
      <c r="AW1123" s="2" t="s">
        <v>2401</v>
      </c>
      <c r="AX1123" s="2" t="s">
        <v>52</v>
      </c>
      <c r="AY1123" s="2" t="s">
        <v>52</v>
      </c>
    </row>
    <row r="1124" spans="1:51" ht="30" customHeight="1" x14ac:dyDescent="0.3">
      <c r="A1124" s="8" t="s">
        <v>1137</v>
      </c>
      <c r="B1124" s="8" t="s">
        <v>2402</v>
      </c>
      <c r="C1124" s="8" t="s">
        <v>623</v>
      </c>
      <c r="D1124" s="9">
        <v>1</v>
      </c>
      <c r="E1124" s="13">
        <f>TRUNC(SUMIF(V1122:V1125, RIGHTB(O1124, 1), F1122:F1125)*U1124, 2)</f>
        <v>97.92</v>
      </c>
      <c r="F1124" s="14">
        <f>TRUNC(E1124*D1124,1)</f>
        <v>97.9</v>
      </c>
      <c r="G1124" s="13">
        <v>0</v>
      </c>
      <c r="H1124" s="14">
        <f>TRUNC(G1124*D1124,1)</f>
        <v>0</v>
      </c>
      <c r="I1124" s="13">
        <v>0</v>
      </c>
      <c r="J1124" s="14">
        <f>TRUNC(I1124*D1124,1)</f>
        <v>0</v>
      </c>
      <c r="K1124" s="13">
        <f t="shared" si="155"/>
        <v>97.9</v>
      </c>
      <c r="L1124" s="14">
        <f t="shared" si="155"/>
        <v>97.9</v>
      </c>
      <c r="M1124" s="8" t="s">
        <v>52</v>
      </c>
      <c r="N1124" s="2" t="s">
        <v>2395</v>
      </c>
      <c r="O1124" s="2" t="s">
        <v>806</v>
      </c>
      <c r="P1124" s="2" t="s">
        <v>65</v>
      </c>
      <c r="Q1124" s="2" t="s">
        <v>65</v>
      </c>
      <c r="R1124" s="2" t="s">
        <v>65</v>
      </c>
      <c r="S1124" s="3">
        <v>0</v>
      </c>
      <c r="T1124" s="3">
        <v>0</v>
      </c>
      <c r="U1124" s="3">
        <v>0.06</v>
      </c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2" t="s">
        <v>52</v>
      </c>
      <c r="AW1124" s="2" t="s">
        <v>2403</v>
      </c>
      <c r="AX1124" s="2" t="s">
        <v>52</v>
      </c>
      <c r="AY1124" s="2" t="s">
        <v>52</v>
      </c>
    </row>
    <row r="1125" spans="1:51" ht="30" customHeight="1" x14ac:dyDescent="0.3">
      <c r="A1125" s="8" t="s">
        <v>1870</v>
      </c>
      <c r="B1125" s="8" t="s">
        <v>911</v>
      </c>
      <c r="C1125" s="8" t="s">
        <v>912</v>
      </c>
      <c r="D1125" s="9">
        <v>1</v>
      </c>
      <c r="E1125" s="13">
        <f>TRUNC(단가대비표!O213*1/8*16/12*25/20, 1)</f>
        <v>0</v>
      </c>
      <c r="F1125" s="14">
        <f>TRUNC(E1125*D1125,1)</f>
        <v>0</v>
      </c>
      <c r="G1125" s="13">
        <f>TRUNC(단가대비표!P213*1/8*16/12*25/20, 1)</f>
        <v>28571.4</v>
      </c>
      <c r="H1125" s="14">
        <f>TRUNC(G1125*D1125,1)</f>
        <v>28571.4</v>
      </c>
      <c r="I1125" s="13">
        <f>TRUNC(단가대비표!V213*1/8*16/12*25/20, 1)</f>
        <v>0</v>
      </c>
      <c r="J1125" s="14">
        <f>TRUNC(I1125*D1125,1)</f>
        <v>0</v>
      </c>
      <c r="K1125" s="13">
        <f t="shared" si="155"/>
        <v>28571.4</v>
      </c>
      <c r="L1125" s="14">
        <f t="shared" si="155"/>
        <v>28571.4</v>
      </c>
      <c r="M1125" s="8" t="s">
        <v>52</v>
      </c>
      <c r="N1125" s="2" t="s">
        <v>2395</v>
      </c>
      <c r="O1125" s="2" t="s">
        <v>1871</v>
      </c>
      <c r="P1125" s="2" t="s">
        <v>65</v>
      </c>
      <c r="Q1125" s="2" t="s">
        <v>65</v>
      </c>
      <c r="R1125" s="2" t="s">
        <v>64</v>
      </c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2" t="s">
        <v>52</v>
      </c>
      <c r="AW1125" s="2" t="s">
        <v>2404</v>
      </c>
      <c r="AX1125" s="2" t="s">
        <v>64</v>
      </c>
      <c r="AY1125" s="2" t="s">
        <v>52</v>
      </c>
    </row>
    <row r="1126" spans="1:51" ht="30" customHeight="1" x14ac:dyDescent="0.3">
      <c r="A1126" s="8" t="s">
        <v>904</v>
      </c>
      <c r="B1126" s="8" t="s">
        <v>52</v>
      </c>
      <c r="C1126" s="8" t="s">
        <v>52</v>
      </c>
      <c r="D1126" s="9"/>
      <c r="E1126" s="13"/>
      <c r="F1126" s="14">
        <f>TRUNC(SUMIF(N1122:N1125, N1121, F1122:F1125),0)</f>
        <v>1729</v>
      </c>
      <c r="G1126" s="13"/>
      <c r="H1126" s="14">
        <f>TRUNC(SUMIF(N1122:N1125, N1121, H1122:H1125),0)</f>
        <v>28571</v>
      </c>
      <c r="I1126" s="13"/>
      <c r="J1126" s="14">
        <f>TRUNC(SUMIF(N1122:N1125, N1121, J1122:J1125),0)</f>
        <v>687</v>
      </c>
      <c r="K1126" s="13"/>
      <c r="L1126" s="14">
        <f>F1126+H1126+J1126</f>
        <v>30987</v>
      </c>
      <c r="M1126" s="8" t="s">
        <v>52</v>
      </c>
      <c r="N1126" s="2" t="s">
        <v>99</v>
      </c>
      <c r="O1126" s="2" t="s">
        <v>99</v>
      </c>
      <c r="P1126" s="2" t="s">
        <v>52</v>
      </c>
      <c r="Q1126" s="2" t="s">
        <v>52</v>
      </c>
      <c r="R1126" s="2" t="s">
        <v>52</v>
      </c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2" t="s">
        <v>52</v>
      </c>
      <c r="AW1126" s="2" t="s">
        <v>52</v>
      </c>
      <c r="AX1126" s="2" t="s">
        <v>52</v>
      </c>
      <c r="AY1126" s="2" t="s">
        <v>52</v>
      </c>
    </row>
    <row r="1127" spans="1:51" ht="30" customHeight="1" x14ac:dyDescent="0.3">
      <c r="A1127" s="9"/>
      <c r="B1127" s="9"/>
      <c r="C1127" s="9"/>
      <c r="D1127" s="9"/>
      <c r="E1127" s="13"/>
      <c r="F1127" s="14"/>
      <c r="G1127" s="13"/>
      <c r="H1127" s="14"/>
      <c r="I1127" s="13"/>
      <c r="J1127" s="14"/>
      <c r="K1127" s="13"/>
      <c r="L1127" s="14"/>
      <c r="M1127" s="9"/>
    </row>
    <row r="1128" spans="1:51" ht="30" customHeight="1" x14ac:dyDescent="0.3">
      <c r="A1128" s="36" t="s">
        <v>2405</v>
      </c>
      <c r="B1128" s="36"/>
      <c r="C1128" s="36"/>
      <c r="D1128" s="36"/>
      <c r="E1128" s="37"/>
      <c r="F1128" s="38"/>
      <c r="G1128" s="37"/>
      <c r="H1128" s="38"/>
      <c r="I1128" s="37"/>
      <c r="J1128" s="38"/>
      <c r="K1128" s="37"/>
      <c r="L1128" s="38"/>
      <c r="M1128" s="36"/>
      <c r="N1128" s="1" t="s">
        <v>2406</v>
      </c>
    </row>
    <row r="1129" spans="1:51" ht="30" customHeight="1" x14ac:dyDescent="0.3">
      <c r="A1129" s="8" t="s">
        <v>2407</v>
      </c>
      <c r="B1129" s="8" t="s">
        <v>2408</v>
      </c>
      <c r="C1129" s="8" t="s">
        <v>61</v>
      </c>
      <c r="D1129" s="9">
        <v>0.25979999999999998</v>
      </c>
      <c r="E1129" s="13">
        <f>단가대비표!O17</f>
        <v>0</v>
      </c>
      <c r="F1129" s="14">
        <f>TRUNC(E1129*D1129,1)</f>
        <v>0</v>
      </c>
      <c r="G1129" s="13">
        <f>단가대비표!P17</f>
        <v>0</v>
      </c>
      <c r="H1129" s="14">
        <f>TRUNC(G1129*D1129,1)</f>
        <v>0</v>
      </c>
      <c r="I1129" s="13">
        <f>단가대비표!V17</f>
        <v>36449</v>
      </c>
      <c r="J1129" s="14">
        <f>TRUNC(I1129*D1129,1)</f>
        <v>9469.4</v>
      </c>
      <c r="K1129" s="13">
        <f t="shared" ref="K1129:L1132" si="156">TRUNC(E1129+G1129+I1129,1)</f>
        <v>36449</v>
      </c>
      <c r="L1129" s="14">
        <f t="shared" si="156"/>
        <v>9469.4</v>
      </c>
      <c r="M1129" s="8" t="s">
        <v>1843</v>
      </c>
      <c r="N1129" s="2" t="s">
        <v>2406</v>
      </c>
      <c r="O1129" s="2" t="s">
        <v>2410</v>
      </c>
      <c r="P1129" s="2" t="s">
        <v>65</v>
      </c>
      <c r="Q1129" s="2" t="s">
        <v>65</v>
      </c>
      <c r="R1129" s="2" t="s">
        <v>64</v>
      </c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2" t="s">
        <v>52</v>
      </c>
      <c r="AW1129" s="2" t="s">
        <v>2411</v>
      </c>
      <c r="AX1129" s="2" t="s">
        <v>52</v>
      </c>
      <c r="AY1129" s="2" t="s">
        <v>52</v>
      </c>
    </row>
    <row r="1130" spans="1:51" ht="30" customHeight="1" x14ac:dyDescent="0.3">
      <c r="A1130" s="8" t="s">
        <v>1846</v>
      </c>
      <c r="B1130" s="8" t="s">
        <v>1847</v>
      </c>
      <c r="C1130" s="8" t="s">
        <v>992</v>
      </c>
      <c r="D1130" s="9">
        <v>5.0999999999999996</v>
      </c>
      <c r="E1130" s="13">
        <f>단가대비표!O101</f>
        <v>1227.27</v>
      </c>
      <c r="F1130" s="14">
        <f>TRUNC(E1130*D1130,1)</f>
        <v>6259</v>
      </c>
      <c r="G1130" s="13">
        <f>단가대비표!P101</f>
        <v>0</v>
      </c>
      <c r="H1130" s="14">
        <f>TRUNC(G1130*D1130,1)</f>
        <v>0</v>
      </c>
      <c r="I1130" s="13">
        <f>단가대비표!V101</f>
        <v>0</v>
      </c>
      <c r="J1130" s="14">
        <f>TRUNC(I1130*D1130,1)</f>
        <v>0</v>
      </c>
      <c r="K1130" s="13">
        <f t="shared" si="156"/>
        <v>1227.2</v>
      </c>
      <c r="L1130" s="14">
        <f t="shared" si="156"/>
        <v>6259</v>
      </c>
      <c r="M1130" s="8" t="s">
        <v>52</v>
      </c>
      <c r="N1130" s="2" t="s">
        <v>2406</v>
      </c>
      <c r="O1130" s="2" t="s">
        <v>1848</v>
      </c>
      <c r="P1130" s="2" t="s">
        <v>65</v>
      </c>
      <c r="Q1130" s="2" t="s">
        <v>65</v>
      </c>
      <c r="R1130" s="2" t="s">
        <v>64</v>
      </c>
      <c r="S1130" s="3"/>
      <c r="T1130" s="3"/>
      <c r="U1130" s="3"/>
      <c r="V1130" s="3">
        <v>1</v>
      </c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2" t="s">
        <v>52</v>
      </c>
      <c r="AW1130" s="2" t="s">
        <v>2412</v>
      </c>
      <c r="AX1130" s="2" t="s">
        <v>52</v>
      </c>
      <c r="AY1130" s="2" t="s">
        <v>52</v>
      </c>
    </row>
    <row r="1131" spans="1:51" ht="30" customHeight="1" x14ac:dyDescent="0.3">
      <c r="A1131" s="8" t="s">
        <v>1137</v>
      </c>
      <c r="B1131" s="8" t="s">
        <v>2315</v>
      </c>
      <c r="C1131" s="8" t="s">
        <v>623</v>
      </c>
      <c r="D1131" s="9">
        <v>1</v>
      </c>
      <c r="E1131" s="13">
        <f>TRUNC(SUMIF(V1129:V1132, RIGHTB(O1131, 1), F1129:F1132)*U1131, 2)</f>
        <v>1251.8</v>
      </c>
      <c r="F1131" s="14">
        <f>TRUNC(E1131*D1131,1)</f>
        <v>1251.8</v>
      </c>
      <c r="G1131" s="13">
        <v>0</v>
      </c>
      <c r="H1131" s="14">
        <f>TRUNC(G1131*D1131,1)</f>
        <v>0</v>
      </c>
      <c r="I1131" s="13">
        <v>0</v>
      </c>
      <c r="J1131" s="14">
        <f>TRUNC(I1131*D1131,1)</f>
        <v>0</v>
      </c>
      <c r="K1131" s="13">
        <f t="shared" si="156"/>
        <v>1251.8</v>
      </c>
      <c r="L1131" s="14">
        <f t="shared" si="156"/>
        <v>1251.8</v>
      </c>
      <c r="M1131" s="8" t="s">
        <v>52</v>
      </c>
      <c r="N1131" s="2" t="s">
        <v>2406</v>
      </c>
      <c r="O1131" s="2" t="s">
        <v>806</v>
      </c>
      <c r="P1131" s="2" t="s">
        <v>65</v>
      </c>
      <c r="Q1131" s="2" t="s">
        <v>65</v>
      </c>
      <c r="R1131" s="2" t="s">
        <v>65</v>
      </c>
      <c r="S1131" s="3">
        <v>0</v>
      </c>
      <c r="T1131" s="3">
        <v>0</v>
      </c>
      <c r="U1131" s="3">
        <v>0.2</v>
      </c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2" t="s">
        <v>52</v>
      </c>
      <c r="AW1131" s="2" t="s">
        <v>2413</v>
      </c>
      <c r="AX1131" s="2" t="s">
        <v>52</v>
      </c>
      <c r="AY1131" s="2" t="s">
        <v>52</v>
      </c>
    </row>
    <row r="1132" spans="1:51" ht="30" customHeight="1" x14ac:dyDescent="0.3">
      <c r="A1132" s="8" t="s">
        <v>2339</v>
      </c>
      <c r="B1132" s="8" t="s">
        <v>911</v>
      </c>
      <c r="C1132" s="8" t="s">
        <v>912</v>
      </c>
      <c r="D1132" s="9">
        <v>1</v>
      </c>
      <c r="E1132" s="13">
        <f>TRUNC(단가대비표!O212*1/8*16/12*25/20, 1)</f>
        <v>0</v>
      </c>
      <c r="F1132" s="14">
        <f>TRUNC(E1132*D1132,1)</f>
        <v>0</v>
      </c>
      <c r="G1132" s="13">
        <f>TRUNC(단가대비표!P212*1/8*16/12*25/20, 1)</f>
        <v>36224.699999999997</v>
      </c>
      <c r="H1132" s="14">
        <f>TRUNC(G1132*D1132,1)</f>
        <v>36224.699999999997</v>
      </c>
      <c r="I1132" s="13">
        <f>TRUNC(단가대비표!V212*1/8*16/12*25/20, 1)</f>
        <v>0</v>
      </c>
      <c r="J1132" s="14">
        <f>TRUNC(I1132*D1132,1)</f>
        <v>0</v>
      </c>
      <c r="K1132" s="13">
        <f t="shared" si="156"/>
        <v>36224.699999999997</v>
      </c>
      <c r="L1132" s="14">
        <f t="shared" si="156"/>
        <v>36224.699999999997</v>
      </c>
      <c r="M1132" s="8" t="s">
        <v>52</v>
      </c>
      <c r="N1132" s="2" t="s">
        <v>2406</v>
      </c>
      <c r="O1132" s="2" t="s">
        <v>2340</v>
      </c>
      <c r="P1132" s="2" t="s">
        <v>65</v>
      </c>
      <c r="Q1132" s="2" t="s">
        <v>65</v>
      </c>
      <c r="R1132" s="2" t="s">
        <v>64</v>
      </c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2" t="s">
        <v>52</v>
      </c>
      <c r="AW1132" s="2" t="s">
        <v>2414</v>
      </c>
      <c r="AX1132" s="2" t="s">
        <v>64</v>
      </c>
      <c r="AY1132" s="2" t="s">
        <v>52</v>
      </c>
    </row>
    <row r="1133" spans="1:51" ht="30" customHeight="1" x14ac:dyDescent="0.3">
      <c r="A1133" s="8" t="s">
        <v>904</v>
      </c>
      <c r="B1133" s="8" t="s">
        <v>52</v>
      </c>
      <c r="C1133" s="8" t="s">
        <v>52</v>
      </c>
      <c r="D1133" s="9"/>
      <c r="E1133" s="13"/>
      <c r="F1133" s="14">
        <f>TRUNC(SUMIF(N1129:N1132, N1128, F1129:F1132),0)</f>
        <v>7510</v>
      </c>
      <c r="G1133" s="13"/>
      <c r="H1133" s="14">
        <f>TRUNC(SUMIF(N1129:N1132, N1128, H1129:H1132),0)</f>
        <v>36224</v>
      </c>
      <c r="I1133" s="13"/>
      <c r="J1133" s="14">
        <f>TRUNC(SUMIF(N1129:N1132, N1128, J1129:J1132),0)</f>
        <v>9469</v>
      </c>
      <c r="K1133" s="13"/>
      <c r="L1133" s="14">
        <f>F1133+H1133+J1133</f>
        <v>53203</v>
      </c>
      <c r="M1133" s="8" t="s">
        <v>52</v>
      </c>
      <c r="N1133" s="2" t="s">
        <v>99</v>
      </c>
      <c r="O1133" s="2" t="s">
        <v>99</v>
      </c>
      <c r="P1133" s="2" t="s">
        <v>52</v>
      </c>
      <c r="Q1133" s="2" t="s">
        <v>52</v>
      </c>
      <c r="R1133" s="2" t="s">
        <v>52</v>
      </c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2" t="s">
        <v>52</v>
      </c>
      <c r="AW1133" s="2" t="s">
        <v>52</v>
      </c>
      <c r="AX1133" s="2" t="s">
        <v>52</v>
      </c>
      <c r="AY1133" s="2" t="s">
        <v>52</v>
      </c>
    </row>
    <row r="1134" spans="1:51" ht="30" customHeight="1" x14ac:dyDescent="0.3">
      <c r="A1134" s="9"/>
      <c r="B1134" s="9"/>
      <c r="C1134" s="9"/>
      <c r="D1134" s="9"/>
      <c r="E1134" s="13"/>
      <c r="F1134" s="14"/>
      <c r="G1134" s="13"/>
      <c r="H1134" s="14"/>
      <c r="I1134" s="13"/>
      <c r="J1134" s="14"/>
      <c r="K1134" s="13"/>
      <c r="L1134" s="14"/>
      <c r="M1134" s="9"/>
    </row>
    <row r="1135" spans="1:51" ht="30" customHeight="1" x14ac:dyDescent="0.3">
      <c r="A1135" s="36" t="s">
        <v>2415</v>
      </c>
      <c r="B1135" s="36"/>
      <c r="C1135" s="36"/>
      <c r="D1135" s="36"/>
      <c r="E1135" s="37"/>
      <c r="F1135" s="38"/>
      <c r="G1135" s="37"/>
      <c r="H1135" s="38"/>
      <c r="I1135" s="37"/>
      <c r="J1135" s="38"/>
      <c r="K1135" s="37"/>
      <c r="L1135" s="38"/>
      <c r="M1135" s="36"/>
      <c r="N1135" s="1" t="s">
        <v>2416</v>
      </c>
    </row>
    <row r="1136" spans="1:51" ht="30" customHeight="1" x14ac:dyDescent="0.3">
      <c r="A1136" s="8" t="s">
        <v>953</v>
      </c>
      <c r="B1136" s="8" t="s">
        <v>2417</v>
      </c>
      <c r="C1136" s="8" t="s">
        <v>61</v>
      </c>
      <c r="D1136" s="9">
        <v>0.20849999999999999</v>
      </c>
      <c r="E1136" s="13">
        <f>단가대비표!O5</f>
        <v>0</v>
      </c>
      <c r="F1136" s="14">
        <f>TRUNC(E1136*D1136,1)</f>
        <v>0</v>
      </c>
      <c r="G1136" s="13">
        <f>단가대비표!P5</f>
        <v>0</v>
      </c>
      <c r="H1136" s="14">
        <f>TRUNC(G1136*D1136,1)</f>
        <v>0</v>
      </c>
      <c r="I1136" s="13">
        <f>단가대비표!V5</f>
        <v>99370</v>
      </c>
      <c r="J1136" s="14">
        <f>TRUNC(I1136*D1136,1)</f>
        <v>20718.599999999999</v>
      </c>
      <c r="K1136" s="13">
        <f t="shared" ref="K1136:L1139" si="157">TRUNC(E1136+G1136+I1136,1)</f>
        <v>99370</v>
      </c>
      <c r="L1136" s="14">
        <f t="shared" si="157"/>
        <v>20718.599999999999</v>
      </c>
      <c r="M1136" s="8" t="s">
        <v>1843</v>
      </c>
      <c r="N1136" s="2" t="s">
        <v>2416</v>
      </c>
      <c r="O1136" s="2" t="s">
        <v>2419</v>
      </c>
      <c r="P1136" s="2" t="s">
        <v>65</v>
      </c>
      <c r="Q1136" s="2" t="s">
        <v>65</v>
      </c>
      <c r="R1136" s="2" t="s">
        <v>64</v>
      </c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2" t="s">
        <v>52</v>
      </c>
      <c r="AW1136" s="2" t="s">
        <v>2420</v>
      </c>
      <c r="AX1136" s="2" t="s">
        <v>52</v>
      </c>
      <c r="AY1136" s="2" t="s">
        <v>52</v>
      </c>
    </row>
    <row r="1137" spans="1:51" ht="30" customHeight="1" x14ac:dyDescent="0.3">
      <c r="A1137" s="8" t="s">
        <v>1846</v>
      </c>
      <c r="B1137" s="8" t="s">
        <v>1847</v>
      </c>
      <c r="C1137" s="8" t="s">
        <v>992</v>
      </c>
      <c r="D1137" s="9">
        <v>10.199999999999999</v>
      </c>
      <c r="E1137" s="13">
        <f>단가대비표!O101</f>
        <v>1227.27</v>
      </c>
      <c r="F1137" s="14">
        <f>TRUNC(E1137*D1137,1)</f>
        <v>12518.1</v>
      </c>
      <c r="G1137" s="13">
        <f>단가대비표!P101</f>
        <v>0</v>
      </c>
      <c r="H1137" s="14">
        <f>TRUNC(G1137*D1137,1)</f>
        <v>0</v>
      </c>
      <c r="I1137" s="13">
        <f>단가대비표!V101</f>
        <v>0</v>
      </c>
      <c r="J1137" s="14">
        <f>TRUNC(I1137*D1137,1)</f>
        <v>0</v>
      </c>
      <c r="K1137" s="13">
        <f t="shared" si="157"/>
        <v>1227.2</v>
      </c>
      <c r="L1137" s="14">
        <f t="shared" si="157"/>
        <v>12518.1</v>
      </c>
      <c r="M1137" s="8" t="s">
        <v>52</v>
      </c>
      <c r="N1137" s="2" t="s">
        <v>2416</v>
      </c>
      <c r="O1137" s="2" t="s">
        <v>1848</v>
      </c>
      <c r="P1137" s="2" t="s">
        <v>65</v>
      </c>
      <c r="Q1137" s="2" t="s">
        <v>65</v>
      </c>
      <c r="R1137" s="2" t="s">
        <v>64</v>
      </c>
      <c r="S1137" s="3"/>
      <c r="T1137" s="3"/>
      <c r="U1137" s="3"/>
      <c r="V1137" s="3">
        <v>1</v>
      </c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2" t="s">
        <v>52</v>
      </c>
      <c r="AW1137" s="2" t="s">
        <v>2421</v>
      </c>
      <c r="AX1137" s="2" t="s">
        <v>52</v>
      </c>
      <c r="AY1137" s="2" t="s">
        <v>52</v>
      </c>
    </row>
    <row r="1138" spans="1:51" ht="30" customHeight="1" x14ac:dyDescent="0.3">
      <c r="A1138" s="8" t="s">
        <v>1137</v>
      </c>
      <c r="B1138" s="8" t="s">
        <v>1861</v>
      </c>
      <c r="C1138" s="8" t="s">
        <v>623</v>
      </c>
      <c r="D1138" s="9">
        <v>1</v>
      </c>
      <c r="E1138" s="13">
        <f>TRUNC(SUMIF(V1136:V1139, RIGHTB(O1138, 1), F1136:F1139)*U1138, 2)</f>
        <v>2753.98</v>
      </c>
      <c r="F1138" s="14">
        <f>TRUNC(E1138*D1138,1)</f>
        <v>2753.9</v>
      </c>
      <c r="G1138" s="13">
        <v>0</v>
      </c>
      <c r="H1138" s="14">
        <f>TRUNC(G1138*D1138,1)</f>
        <v>0</v>
      </c>
      <c r="I1138" s="13">
        <v>0</v>
      </c>
      <c r="J1138" s="14">
        <f>TRUNC(I1138*D1138,1)</f>
        <v>0</v>
      </c>
      <c r="K1138" s="13">
        <f t="shared" si="157"/>
        <v>2753.9</v>
      </c>
      <c r="L1138" s="14">
        <f t="shared" si="157"/>
        <v>2753.9</v>
      </c>
      <c r="M1138" s="8" t="s">
        <v>52</v>
      </c>
      <c r="N1138" s="2" t="s">
        <v>2416</v>
      </c>
      <c r="O1138" s="2" t="s">
        <v>806</v>
      </c>
      <c r="P1138" s="2" t="s">
        <v>65</v>
      </c>
      <c r="Q1138" s="2" t="s">
        <v>65</v>
      </c>
      <c r="R1138" s="2" t="s">
        <v>65</v>
      </c>
      <c r="S1138" s="3">
        <v>0</v>
      </c>
      <c r="T1138" s="3">
        <v>0</v>
      </c>
      <c r="U1138" s="3">
        <v>0.22</v>
      </c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2" t="s">
        <v>52</v>
      </c>
      <c r="AW1138" s="2" t="s">
        <v>2422</v>
      </c>
      <c r="AX1138" s="2" t="s">
        <v>52</v>
      </c>
      <c r="AY1138" s="2" t="s">
        <v>52</v>
      </c>
    </row>
    <row r="1139" spans="1:51" ht="30" customHeight="1" x14ac:dyDescent="0.3">
      <c r="A1139" s="8" t="s">
        <v>1852</v>
      </c>
      <c r="B1139" s="8" t="s">
        <v>911</v>
      </c>
      <c r="C1139" s="8" t="s">
        <v>912</v>
      </c>
      <c r="D1139" s="9">
        <v>1</v>
      </c>
      <c r="E1139" s="13">
        <f>TRUNC(단가대비표!O211*1/8*16/12*25/20, 1)</f>
        <v>0</v>
      </c>
      <c r="F1139" s="14">
        <f>TRUNC(E1139*D1139,1)</f>
        <v>0</v>
      </c>
      <c r="G1139" s="13">
        <f>TRUNC(단가대비표!P211*1/8*16/12*25/20, 1)</f>
        <v>44299.3</v>
      </c>
      <c r="H1139" s="14">
        <f>TRUNC(G1139*D1139,1)</f>
        <v>44299.3</v>
      </c>
      <c r="I1139" s="13">
        <f>TRUNC(단가대비표!V211*1/8*16/12*25/20, 1)</f>
        <v>0</v>
      </c>
      <c r="J1139" s="14">
        <f>TRUNC(I1139*D1139,1)</f>
        <v>0</v>
      </c>
      <c r="K1139" s="13">
        <f t="shared" si="157"/>
        <v>44299.3</v>
      </c>
      <c r="L1139" s="14">
        <f t="shared" si="157"/>
        <v>44299.3</v>
      </c>
      <c r="M1139" s="8" t="s">
        <v>52</v>
      </c>
      <c r="N1139" s="2" t="s">
        <v>2416</v>
      </c>
      <c r="O1139" s="2" t="s">
        <v>1853</v>
      </c>
      <c r="P1139" s="2" t="s">
        <v>65</v>
      </c>
      <c r="Q1139" s="2" t="s">
        <v>65</v>
      </c>
      <c r="R1139" s="2" t="s">
        <v>64</v>
      </c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2" t="s">
        <v>52</v>
      </c>
      <c r="AW1139" s="2" t="s">
        <v>2423</v>
      </c>
      <c r="AX1139" s="2" t="s">
        <v>64</v>
      </c>
      <c r="AY1139" s="2" t="s">
        <v>52</v>
      </c>
    </row>
    <row r="1140" spans="1:51" ht="30" customHeight="1" x14ac:dyDescent="0.3">
      <c r="A1140" s="8" t="s">
        <v>904</v>
      </c>
      <c r="B1140" s="8" t="s">
        <v>52</v>
      </c>
      <c r="C1140" s="8" t="s">
        <v>52</v>
      </c>
      <c r="D1140" s="9"/>
      <c r="E1140" s="13"/>
      <c r="F1140" s="14">
        <f>TRUNC(SUMIF(N1136:N1139, N1135, F1136:F1139),0)</f>
        <v>15272</v>
      </c>
      <c r="G1140" s="13"/>
      <c r="H1140" s="14">
        <f>TRUNC(SUMIF(N1136:N1139, N1135, H1136:H1139),0)</f>
        <v>44299</v>
      </c>
      <c r="I1140" s="13"/>
      <c r="J1140" s="14">
        <f>TRUNC(SUMIF(N1136:N1139, N1135, J1136:J1139),0)</f>
        <v>20718</v>
      </c>
      <c r="K1140" s="13"/>
      <c r="L1140" s="14">
        <f>F1140+H1140+J1140</f>
        <v>80289</v>
      </c>
      <c r="M1140" s="8" t="s">
        <v>52</v>
      </c>
      <c r="N1140" s="2" t="s">
        <v>99</v>
      </c>
      <c r="O1140" s="2" t="s">
        <v>99</v>
      </c>
      <c r="P1140" s="2" t="s">
        <v>52</v>
      </c>
      <c r="Q1140" s="2" t="s">
        <v>52</v>
      </c>
      <c r="R1140" s="2" t="s">
        <v>52</v>
      </c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2" t="s">
        <v>52</v>
      </c>
      <c r="AW1140" s="2" t="s">
        <v>52</v>
      </c>
      <c r="AX1140" s="2" t="s">
        <v>52</v>
      </c>
      <c r="AY1140" s="2" t="s">
        <v>52</v>
      </c>
    </row>
    <row r="1141" spans="1:51" ht="30" customHeight="1" x14ac:dyDescent="0.3">
      <c r="A1141" s="9"/>
      <c r="B1141" s="9"/>
      <c r="C1141" s="9"/>
      <c r="D1141" s="9"/>
      <c r="E1141" s="13"/>
      <c r="F1141" s="14"/>
      <c r="G1141" s="13"/>
      <c r="H1141" s="14"/>
      <c r="I1141" s="13"/>
      <c r="J1141" s="14"/>
      <c r="K1141" s="13"/>
      <c r="L1141" s="14"/>
      <c r="M1141" s="9"/>
    </row>
    <row r="1142" spans="1:51" ht="30" customHeight="1" x14ac:dyDescent="0.3">
      <c r="A1142" s="36" t="s">
        <v>2424</v>
      </c>
      <c r="B1142" s="36"/>
      <c r="C1142" s="36"/>
      <c r="D1142" s="36"/>
      <c r="E1142" s="37"/>
      <c r="F1142" s="38"/>
      <c r="G1142" s="37"/>
      <c r="H1142" s="38"/>
      <c r="I1142" s="37"/>
      <c r="J1142" s="38"/>
      <c r="K1142" s="37"/>
      <c r="L1142" s="38"/>
      <c r="M1142" s="36"/>
      <c r="N1142" s="1" t="s">
        <v>1686</v>
      </c>
    </row>
    <row r="1143" spans="1:51" ht="30" customHeight="1" x14ac:dyDescent="0.3">
      <c r="A1143" s="8" t="s">
        <v>2425</v>
      </c>
      <c r="B1143" s="8" t="s">
        <v>911</v>
      </c>
      <c r="C1143" s="8" t="s">
        <v>912</v>
      </c>
      <c r="D1143" s="9">
        <v>0.09</v>
      </c>
      <c r="E1143" s="13">
        <f>단가대비표!O210</f>
        <v>0</v>
      </c>
      <c r="F1143" s="14">
        <f>TRUNC(E1143*D1143,1)</f>
        <v>0</v>
      </c>
      <c r="G1143" s="13">
        <f>단가대비표!P210</f>
        <v>181378</v>
      </c>
      <c r="H1143" s="14">
        <f>TRUNC(G1143*D1143,1)</f>
        <v>16324</v>
      </c>
      <c r="I1143" s="13">
        <f>단가대비표!V210</f>
        <v>0</v>
      </c>
      <c r="J1143" s="14">
        <f>TRUNC(I1143*D1143,1)</f>
        <v>0</v>
      </c>
      <c r="K1143" s="13">
        <f>TRUNC(E1143+G1143+I1143,1)</f>
        <v>181378</v>
      </c>
      <c r="L1143" s="14">
        <f>TRUNC(F1143+H1143+J1143,1)</f>
        <v>16324</v>
      </c>
      <c r="M1143" s="8" t="s">
        <v>52</v>
      </c>
      <c r="N1143" s="2" t="s">
        <v>1686</v>
      </c>
      <c r="O1143" s="2" t="s">
        <v>2426</v>
      </c>
      <c r="P1143" s="2" t="s">
        <v>65</v>
      </c>
      <c r="Q1143" s="2" t="s">
        <v>65</v>
      </c>
      <c r="R1143" s="2" t="s">
        <v>64</v>
      </c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2" t="s">
        <v>52</v>
      </c>
      <c r="AW1143" s="2" t="s">
        <v>2427</v>
      </c>
      <c r="AX1143" s="2" t="s">
        <v>52</v>
      </c>
      <c r="AY1143" s="2" t="s">
        <v>52</v>
      </c>
    </row>
    <row r="1144" spans="1:51" ht="30" customHeight="1" x14ac:dyDescent="0.3">
      <c r="A1144" s="8" t="s">
        <v>915</v>
      </c>
      <c r="B1144" s="8" t="s">
        <v>911</v>
      </c>
      <c r="C1144" s="8" t="s">
        <v>912</v>
      </c>
      <c r="D1144" s="9">
        <v>7.0000000000000007E-2</v>
      </c>
      <c r="E1144" s="13">
        <f>단가대비표!O187</f>
        <v>0</v>
      </c>
      <c r="F1144" s="14">
        <f>TRUNC(E1144*D1144,1)</f>
        <v>0</v>
      </c>
      <c r="G1144" s="13">
        <f>단가대비표!P187</f>
        <v>141096</v>
      </c>
      <c r="H1144" s="14">
        <f>TRUNC(G1144*D1144,1)</f>
        <v>9876.7000000000007</v>
      </c>
      <c r="I1144" s="13">
        <f>단가대비표!V187</f>
        <v>0</v>
      </c>
      <c r="J1144" s="14">
        <f>TRUNC(I1144*D1144,1)</f>
        <v>0</v>
      </c>
      <c r="K1144" s="13">
        <f>TRUNC(E1144+G1144+I1144,1)</f>
        <v>141096</v>
      </c>
      <c r="L1144" s="14">
        <f>TRUNC(F1144+H1144+J1144,1)</f>
        <v>9876.7000000000007</v>
      </c>
      <c r="M1144" s="8" t="s">
        <v>52</v>
      </c>
      <c r="N1144" s="2" t="s">
        <v>1686</v>
      </c>
      <c r="O1144" s="2" t="s">
        <v>916</v>
      </c>
      <c r="P1144" s="2" t="s">
        <v>65</v>
      </c>
      <c r="Q1144" s="2" t="s">
        <v>65</v>
      </c>
      <c r="R1144" s="2" t="s">
        <v>64</v>
      </c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2" t="s">
        <v>52</v>
      </c>
      <c r="AW1144" s="2" t="s">
        <v>2428</v>
      </c>
      <c r="AX1144" s="2" t="s">
        <v>52</v>
      </c>
      <c r="AY1144" s="2" t="s">
        <v>52</v>
      </c>
    </row>
    <row r="1145" spans="1:51" ht="30" customHeight="1" x14ac:dyDescent="0.3">
      <c r="A1145" s="8" t="s">
        <v>904</v>
      </c>
      <c r="B1145" s="8" t="s">
        <v>52</v>
      </c>
      <c r="C1145" s="8" t="s">
        <v>52</v>
      </c>
      <c r="D1145" s="9"/>
      <c r="E1145" s="13"/>
      <c r="F1145" s="14">
        <f>TRUNC(SUMIF(N1143:N1144, N1142, F1143:F1144),0)</f>
        <v>0</v>
      </c>
      <c r="G1145" s="13"/>
      <c r="H1145" s="14">
        <f>TRUNC(SUMIF(N1143:N1144, N1142, H1143:H1144),0)</f>
        <v>26200</v>
      </c>
      <c r="I1145" s="13"/>
      <c r="J1145" s="14">
        <f>TRUNC(SUMIF(N1143:N1144, N1142, J1143:J1144),0)</f>
        <v>0</v>
      </c>
      <c r="K1145" s="13"/>
      <c r="L1145" s="14">
        <f>F1145+H1145+J1145</f>
        <v>26200</v>
      </c>
      <c r="M1145" s="8" t="s">
        <v>52</v>
      </c>
      <c r="N1145" s="2" t="s">
        <v>99</v>
      </c>
      <c r="O1145" s="2" t="s">
        <v>99</v>
      </c>
      <c r="P1145" s="2" t="s">
        <v>52</v>
      </c>
      <c r="Q1145" s="2" t="s">
        <v>52</v>
      </c>
      <c r="R1145" s="2" t="s">
        <v>52</v>
      </c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2" t="s">
        <v>52</v>
      </c>
      <c r="AW1145" s="2" t="s">
        <v>52</v>
      </c>
      <c r="AX1145" s="2" t="s">
        <v>52</v>
      </c>
      <c r="AY1145" s="2" t="s">
        <v>52</v>
      </c>
    </row>
    <row r="1146" spans="1:51" ht="30" customHeight="1" x14ac:dyDescent="0.3">
      <c r="A1146" s="9"/>
      <c r="B1146" s="9"/>
      <c r="C1146" s="9"/>
      <c r="D1146" s="9"/>
      <c r="E1146" s="13"/>
      <c r="F1146" s="14"/>
      <c r="G1146" s="13"/>
      <c r="H1146" s="14"/>
      <c r="I1146" s="13"/>
      <c r="J1146" s="14"/>
      <c r="K1146" s="13"/>
      <c r="L1146" s="14"/>
      <c r="M1146" s="9"/>
    </row>
    <row r="1147" spans="1:51" ht="30" customHeight="1" x14ac:dyDescent="0.3">
      <c r="A1147" s="36" t="s">
        <v>2429</v>
      </c>
      <c r="B1147" s="36"/>
      <c r="C1147" s="36"/>
      <c r="D1147" s="36"/>
      <c r="E1147" s="37"/>
      <c r="F1147" s="38"/>
      <c r="G1147" s="37"/>
      <c r="H1147" s="38"/>
      <c r="I1147" s="37"/>
      <c r="J1147" s="38"/>
      <c r="K1147" s="37"/>
      <c r="L1147" s="38"/>
      <c r="M1147" s="36"/>
      <c r="N1147" s="1" t="s">
        <v>1695</v>
      </c>
    </row>
    <row r="1148" spans="1:51" ht="30" customHeight="1" x14ac:dyDescent="0.3">
      <c r="A1148" s="8" t="s">
        <v>2425</v>
      </c>
      <c r="B1148" s="8" t="s">
        <v>911</v>
      </c>
      <c r="C1148" s="8" t="s">
        <v>912</v>
      </c>
      <c r="D1148" s="9">
        <v>0.11</v>
      </c>
      <c r="E1148" s="13">
        <f>단가대비표!O210</f>
        <v>0</v>
      </c>
      <c r="F1148" s="14">
        <f>TRUNC(E1148*D1148,1)</f>
        <v>0</v>
      </c>
      <c r="G1148" s="13">
        <f>단가대비표!P210</f>
        <v>181378</v>
      </c>
      <c r="H1148" s="14">
        <f>TRUNC(G1148*D1148,1)</f>
        <v>19951.5</v>
      </c>
      <c r="I1148" s="13">
        <f>단가대비표!V210</f>
        <v>0</v>
      </c>
      <c r="J1148" s="14">
        <f>TRUNC(I1148*D1148,1)</f>
        <v>0</v>
      </c>
      <c r="K1148" s="13">
        <f>TRUNC(E1148+G1148+I1148,1)</f>
        <v>181378</v>
      </c>
      <c r="L1148" s="14">
        <f>TRUNC(F1148+H1148+J1148,1)</f>
        <v>19951.5</v>
      </c>
      <c r="M1148" s="8" t="s">
        <v>52</v>
      </c>
      <c r="N1148" s="2" t="s">
        <v>1695</v>
      </c>
      <c r="O1148" s="2" t="s">
        <v>2426</v>
      </c>
      <c r="P1148" s="2" t="s">
        <v>65</v>
      </c>
      <c r="Q1148" s="2" t="s">
        <v>65</v>
      </c>
      <c r="R1148" s="2" t="s">
        <v>64</v>
      </c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2" t="s">
        <v>52</v>
      </c>
      <c r="AW1148" s="2" t="s">
        <v>2430</v>
      </c>
      <c r="AX1148" s="2" t="s">
        <v>52</v>
      </c>
      <c r="AY1148" s="2" t="s">
        <v>52</v>
      </c>
    </row>
    <row r="1149" spans="1:51" ht="30" customHeight="1" x14ac:dyDescent="0.3">
      <c r="A1149" s="8" t="s">
        <v>915</v>
      </c>
      <c r="B1149" s="8" t="s">
        <v>911</v>
      </c>
      <c r="C1149" s="8" t="s">
        <v>912</v>
      </c>
      <c r="D1149" s="9">
        <v>0.09</v>
      </c>
      <c r="E1149" s="13">
        <f>단가대비표!O187</f>
        <v>0</v>
      </c>
      <c r="F1149" s="14">
        <f>TRUNC(E1149*D1149,1)</f>
        <v>0</v>
      </c>
      <c r="G1149" s="13">
        <f>단가대비표!P187</f>
        <v>141096</v>
      </c>
      <c r="H1149" s="14">
        <f>TRUNC(G1149*D1149,1)</f>
        <v>12698.6</v>
      </c>
      <c r="I1149" s="13">
        <f>단가대비표!V187</f>
        <v>0</v>
      </c>
      <c r="J1149" s="14">
        <f>TRUNC(I1149*D1149,1)</f>
        <v>0</v>
      </c>
      <c r="K1149" s="13">
        <f>TRUNC(E1149+G1149+I1149,1)</f>
        <v>141096</v>
      </c>
      <c r="L1149" s="14">
        <f>TRUNC(F1149+H1149+J1149,1)</f>
        <v>12698.6</v>
      </c>
      <c r="M1149" s="8" t="s">
        <v>52</v>
      </c>
      <c r="N1149" s="2" t="s">
        <v>1695</v>
      </c>
      <c r="O1149" s="2" t="s">
        <v>916</v>
      </c>
      <c r="P1149" s="2" t="s">
        <v>65</v>
      </c>
      <c r="Q1149" s="2" t="s">
        <v>65</v>
      </c>
      <c r="R1149" s="2" t="s">
        <v>64</v>
      </c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2" t="s">
        <v>52</v>
      </c>
      <c r="AW1149" s="2" t="s">
        <v>2431</v>
      </c>
      <c r="AX1149" s="2" t="s">
        <v>52</v>
      </c>
      <c r="AY1149" s="2" t="s">
        <v>52</v>
      </c>
    </row>
    <row r="1150" spans="1:51" ht="30" customHeight="1" x14ac:dyDescent="0.3">
      <c r="A1150" s="8" t="s">
        <v>904</v>
      </c>
      <c r="B1150" s="8" t="s">
        <v>52</v>
      </c>
      <c r="C1150" s="8" t="s">
        <v>52</v>
      </c>
      <c r="D1150" s="9"/>
      <c r="E1150" s="13"/>
      <c r="F1150" s="14">
        <f>TRUNC(SUMIF(N1148:N1149, N1147, F1148:F1149),0)</f>
        <v>0</v>
      </c>
      <c r="G1150" s="13"/>
      <c r="H1150" s="14">
        <f>TRUNC(SUMIF(N1148:N1149, N1147, H1148:H1149),0)</f>
        <v>32650</v>
      </c>
      <c r="I1150" s="13"/>
      <c r="J1150" s="14">
        <f>TRUNC(SUMIF(N1148:N1149, N1147, J1148:J1149),0)</f>
        <v>0</v>
      </c>
      <c r="K1150" s="13"/>
      <c r="L1150" s="14">
        <f>F1150+H1150+J1150</f>
        <v>32650</v>
      </c>
      <c r="M1150" s="8" t="s">
        <v>52</v>
      </c>
      <c r="N1150" s="2" t="s">
        <v>99</v>
      </c>
      <c r="O1150" s="2" t="s">
        <v>99</v>
      </c>
      <c r="P1150" s="2" t="s">
        <v>52</v>
      </c>
      <c r="Q1150" s="2" t="s">
        <v>52</v>
      </c>
      <c r="R1150" s="2" t="s">
        <v>52</v>
      </c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2" t="s">
        <v>52</v>
      </c>
      <c r="AW1150" s="2" t="s">
        <v>52</v>
      </c>
      <c r="AX1150" s="2" t="s">
        <v>52</v>
      </c>
      <c r="AY1150" s="2" t="s">
        <v>52</v>
      </c>
    </row>
    <row r="1151" spans="1:51" ht="30" customHeight="1" x14ac:dyDescent="0.3">
      <c r="A1151" s="9"/>
      <c r="B1151" s="9"/>
      <c r="C1151" s="9"/>
      <c r="D1151" s="9"/>
      <c r="E1151" s="13"/>
      <c r="F1151" s="14"/>
      <c r="G1151" s="13"/>
      <c r="H1151" s="14"/>
      <c r="I1151" s="13"/>
      <c r="J1151" s="14"/>
      <c r="K1151" s="13"/>
      <c r="L1151" s="14"/>
      <c r="M1151" s="9"/>
    </row>
    <row r="1152" spans="1:51" ht="30" customHeight="1" x14ac:dyDescent="0.3">
      <c r="A1152" s="36" t="s">
        <v>2432</v>
      </c>
      <c r="B1152" s="36"/>
      <c r="C1152" s="36"/>
      <c r="D1152" s="36"/>
      <c r="E1152" s="37"/>
      <c r="F1152" s="38"/>
      <c r="G1152" s="37"/>
      <c r="H1152" s="38"/>
      <c r="I1152" s="37"/>
      <c r="J1152" s="38"/>
      <c r="K1152" s="37"/>
      <c r="L1152" s="38"/>
      <c r="M1152" s="36"/>
      <c r="N1152" s="1" t="s">
        <v>1708</v>
      </c>
    </row>
    <row r="1153" spans="1:51" ht="30" customHeight="1" x14ac:dyDescent="0.3">
      <c r="A1153" s="8" t="s">
        <v>2425</v>
      </c>
      <c r="B1153" s="8" t="s">
        <v>911</v>
      </c>
      <c r="C1153" s="8" t="s">
        <v>912</v>
      </c>
      <c r="D1153" s="9">
        <v>0.23</v>
      </c>
      <c r="E1153" s="13">
        <f>단가대비표!O210</f>
        <v>0</v>
      </c>
      <c r="F1153" s="14">
        <f>TRUNC(E1153*D1153,1)</f>
        <v>0</v>
      </c>
      <c r="G1153" s="13">
        <f>단가대비표!P210</f>
        <v>181378</v>
      </c>
      <c r="H1153" s="14">
        <f>TRUNC(G1153*D1153,1)</f>
        <v>41716.9</v>
      </c>
      <c r="I1153" s="13">
        <f>단가대비표!V210</f>
        <v>0</v>
      </c>
      <c r="J1153" s="14">
        <f>TRUNC(I1153*D1153,1)</f>
        <v>0</v>
      </c>
      <c r="K1153" s="13">
        <f>TRUNC(E1153+G1153+I1153,1)</f>
        <v>181378</v>
      </c>
      <c r="L1153" s="14">
        <f>TRUNC(F1153+H1153+J1153,1)</f>
        <v>41716.9</v>
      </c>
      <c r="M1153" s="8" t="s">
        <v>52</v>
      </c>
      <c r="N1153" s="2" t="s">
        <v>1708</v>
      </c>
      <c r="O1153" s="2" t="s">
        <v>2426</v>
      </c>
      <c r="P1153" s="2" t="s">
        <v>65</v>
      </c>
      <c r="Q1153" s="2" t="s">
        <v>65</v>
      </c>
      <c r="R1153" s="2" t="s">
        <v>64</v>
      </c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2" t="s">
        <v>52</v>
      </c>
      <c r="AW1153" s="2" t="s">
        <v>2433</v>
      </c>
      <c r="AX1153" s="2" t="s">
        <v>52</v>
      </c>
      <c r="AY1153" s="2" t="s">
        <v>52</v>
      </c>
    </row>
    <row r="1154" spans="1:51" ht="30" customHeight="1" x14ac:dyDescent="0.3">
      <c r="A1154" s="8" t="s">
        <v>915</v>
      </c>
      <c r="B1154" s="8" t="s">
        <v>911</v>
      </c>
      <c r="C1154" s="8" t="s">
        <v>912</v>
      </c>
      <c r="D1154" s="9">
        <v>0.17</v>
      </c>
      <c r="E1154" s="13">
        <f>단가대비표!O187</f>
        <v>0</v>
      </c>
      <c r="F1154" s="14">
        <f>TRUNC(E1154*D1154,1)</f>
        <v>0</v>
      </c>
      <c r="G1154" s="13">
        <f>단가대비표!P187</f>
        <v>141096</v>
      </c>
      <c r="H1154" s="14">
        <f>TRUNC(G1154*D1154,1)</f>
        <v>23986.3</v>
      </c>
      <c r="I1154" s="13">
        <f>단가대비표!V187</f>
        <v>0</v>
      </c>
      <c r="J1154" s="14">
        <f>TRUNC(I1154*D1154,1)</f>
        <v>0</v>
      </c>
      <c r="K1154" s="13">
        <f>TRUNC(E1154+G1154+I1154,1)</f>
        <v>141096</v>
      </c>
      <c r="L1154" s="14">
        <f>TRUNC(F1154+H1154+J1154,1)</f>
        <v>23986.3</v>
      </c>
      <c r="M1154" s="8" t="s">
        <v>52</v>
      </c>
      <c r="N1154" s="2" t="s">
        <v>1708</v>
      </c>
      <c r="O1154" s="2" t="s">
        <v>916</v>
      </c>
      <c r="P1154" s="2" t="s">
        <v>65</v>
      </c>
      <c r="Q1154" s="2" t="s">
        <v>65</v>
      </c>
      <c r="R1154" s="2" t="s">
        <v>64</v>
      </c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2" t="s">
        <v>52</v>
      </c>
      <c r="AW1154" s="2" t="s">
        <v>2434</v>
      </c>
      <c r="AX1154" s="2" t="s">
        <v>52</v>
      </c>
      <c r="AY1154" s="2" t="s">
        <v>52</v>
      </c>
    </row>
    <row r="1155" spans="1:51" ht="30" customHeight="1" x14ac:dyDescent="0.3">
      <c r="A1155" s="8" t="s">
        <v>904</v>
      </c>
      <c r="B1155" s="8" t="s">
        <v>52</v>
      </c>
      <c r="C1155" s="8" t="s">
        <v>52</v>
      </c>
      <c r="D1155" s="9"/>
      <c r="E1155" s="13"/>
      <c r="F1155" s="14">
        <f>TRUNC(SUMIF(N1153:N1154, N1152, F1153:F1154),0)</f>
        <v>0</v>
      </c>
      <c r="G1155" s="13"/>
      <c r="H1155" s="14">
        <f>TRUNC(SUMIF(N1153:N1154, N1152, H1153:H1154),0)</f>
        <v>65703</v>
      </c>
      <c r="I1155" s="13"/>
      <c r="J1155" s="14">
        <f>TRUNC(SUMIF(N1153:N1154, N1152, J1153:J1154),0)</f>
        <v>0</v>
      </c>
      <c r="K1155" s="13"/>
      <c r="L1155" s="14">
        <f>F1155+H1155+J1155</f>
        <v>65703</v>
      </c>
      <c r="M1155" s="8" t="s">
        <v>52</v>
      </c>
      <c r="N1155" s="2" t="s">
        <v>99</v>
      </c>
      <c r="O1155" s="2" t="s">
        <v>99</v>
      </c>
      <c r="P1155" s="2" t="s">
        <v>52</v>
      </c>
      <c r="Q1155" s="2" t="s">
        <v>52</v>
      </c>
      <c r="R1155" s="2" t="s">
        <v>52</v>
      </c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2" t="s">
        <v>52</v>
      </c>
      <c r="AW1155" s="2" t="s">
        <v>52</v>
      </c>
      <c r="AX1155" s="2" t="s">
        <v>52</v>
      </c>
      <c r="AY1155" s="2" t="s">
        <v>52</v>
      </c>
    </row>
    <row r="1156" spans="1:51" ht="30" customHeight="1" x14ac:dyDescent="0.3">
      <c r="A1156" s="9"/>
      <c r="B1156" s="9"/>
      <c r="C1156" s="9"/>
      <c r="D1156" s="9"/>
      <c r="E1156" s="13"/>
      <c r="F1156" s="14"/>
      <c r="G1156" s="13"/>
      <c r="H1156" s="14"/>
      <c r="I1156" s="13"/>
      <c r="J1156" s="14"/>
      <c r="K1156" s="13"/>
      <c r="L1156" s="14"/>
      <c r="M1156" s="9"/>
    </row>
    <row r="1157" spans="1:51" ht="30" customHeight="1" x14ac:dyDescent="0.3">
      <c r="A1157" s="36" t="s">
        <v>2435</v>
      </c>
      <c r="B1157" s="36"/>
      <c r="C1157" s="36"/>
      <c r="D1157" s="36"/>
      <c r="E1157" s="37"/>
      <c r="F1157" s="38"/>
      <c r="G1157" s="37"/>
      <c r="H1157" s="38"/>
      <c r="I1157" s="37"/>
      <c r="J1157" s="38"/>
      <c r="K1157" s="37"/>
      <c r="L1157" s="38"/>
      <c r="M1157" s="36"/>
      <c r="N1157" s="1" t="s">
        <v>1716</v>
      </c>
    </row>
    <row r="1158" spans="1:51" ht="30" customHeight="1" x14ac:dyDescent="0.3">
      <c r="A1158" s="8" t="s">
        <v>2425</v>
      </c>
      <c r="B1158" s="8" t="s">
        <v>911</v>
      </c>
      <c r="C1158" s="8" t="s">
        <v>912</v>
      </c>
      <c r="D1158" s="9">
        <v>0.15</v>
      </c>
      <c r="E1158" s="13">
        <f>단가대비표!O210</f>
        <v>0</v>
      </c>
      <c r="F1158" s="14">
        <f>TRUNC(E1158*D1158,1)</f>
        <v>0</v>
      </c>
      <c r="G1158" s="13">
        <f>단가대비표!P210</f>
        <v>181378</v>
      </c>
      <c r="H1158" s="14">
        <f>TRUNC(G1158*D1158,1)</f>
        <v>27206.7</v>
      </c>
      <c r="I1158" s="13">
        <f>단가대비표!V210</f>
        <v>0</v>
      </c>
      <c r="J1158" s="14">
        <f>TRUNC(I1158*D1158,1)</f>
        <v>0</v>
      </c>
      <c r="K1158" s="13">
        <f>TRUNC(E1158+G1158+I1158,1)</f>
        <v>181378</v>
      </c>
      <c r="L1158" s="14">
        <f>TRUNC(F1158+H1158+J1158,1)</f>
        <v>27206.7</v>
      </c>
      <c r="M1158" s="8" t="s">
        <v>52</v>
      </c>
      <c r="N1158" s="2" t="s">
        <v>1716</v>
      </c>
      <c r="O1158" s="2" t="s">
        <v>2426</v>
      </c>
      <c r="P1158" s="2" t="s">
        <v>65</v>
      </c>
      <c r="Q1158" s="2" t="s">
        <v>65</v>
      </c>
      <c r="R1158" s="2" t="s">
        <v>64</v>
      </c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2" t="s">
        <v>52</v>
      </c>
      <c r="AW1158" s="2" t="s">
        <v>2436</v>
      </c>
      <c r="AX1158" s="2" t="s">
        <v>52</v>
      </c>
      <c r="AY1158" s="2" t="s">
        <v>52</v>
      </c>
    </row>
    <row r="1159" spans="1:51" ht="30" customHeight="1" x14ac:dyDescent="0.3">
      <c r="A1159" s="8" t="s">
        <v>915</v>
      </c>
      <c r="B1159" s="8" t="s">
        <v>911</v>
      </c>
      <c r="C1159" s="8" t="s">
        <v>912</v>
      </c>
      <c r="D1159" s="9">
        <v>0.12</v>
      </c>
      <c r="E1159" s="13">
        <f>단가대비표!O187</f>
        <v>0</v>
      </c>
      <c r="F1159" s="14">
        <f>TRUNC(E1159*D1159,1)</f>
        <v>0</v>
      </c>
      <c r="G1159" s="13">
        <f>단가대비표!P187</f>
        <v>141096</v>
      </c>
      <c r="H1159" s="14">
        <f>TRUNC(G1159*D1159,1)</f>
        <v>16931.5</v>
      </c>
      <c r="I1159" s="13">
        <f>단가대비표!V187</f>
        <v>0</v>
      </c>
      <c r="J1159" s="14">
        <f>TRUNC(I1159*D1159,1)</f>
        <v>0</v>
      </c>
      <c r="K1159" s="13">
        <f>TRUNC(E1159+G1159+I1159,1)</f>
        <v>141096</v>
      </c>
      <c r="L1159" s="14">
        <f>TRUNC(F1159+H1159+J1159,1)</f>
        <v>16931.5</v>
      </c>
      <c r="M1159" s="8" t="s">
        <v>52</v>
      </c>
      <c r="N1159" s="2" t="s">
        <v>1716</v>
      </c>
      <c r="O1159" s="2" t="s">
        <v>916</v>
      </c>
      <c r="P1159" s="2" t="s">
        <v>65</v>
      </c>
      <c r="Q1159" s="2" t="s">
        <v>65</v>
      </c>
      <c r="R1159" s="2" t="s">
        <v>64</v>
      </c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2" t="s">
        <v>52</v>
      </c>
      <c r="AW1159" s="2" t="s">
        <v>2437</v>
      </c>
      <c r="AX1159" s="2" t="s">
        <v>52</v>
      </c>
      <c r="AY1159" s="2" t="s">
        <v>52</v>
      </c>
    </row>
    <row r="1160" spans="1:51" ht="30" customHeight="1" x14ac:dyDescent="0.3">
      <c r="A1160" s="8" t="s">
        <v>904</v>
      </c>
      <c r="B1160" s="8" t="s">
        <v>52</v>
      </c>
      <c r="C1160" s="8" t="s">
        <v>52</v>
      </c>
      <c r="D1160" s="9"/>
      <c r="E1160" s="13"/>
      <c r="F1160" s="14">
        <f>TRUNC(SUMIF(N1158:N1159, N1157, F1158:F1159),0)</f>
        <v>0</v>
      </c>
      <c r="G1160" s="13"/>
      <c r="H1160" s="14">
        <f>TRUNC(SUMIF(N1158:N1159, N1157, H1158:H1159),0)</f>
        <v>44138</v>
      </c>
      <c r="I1160" s="13"/>
      <c r="J1160" s="14">
        <f>TRUNC(SUMIF(N1158:N1159, N1157, J1158:J1159),0)</f>
        <v>0</v>
      </c>
      <c r="K1160" s="13"/>
      <c r="L1160" s="14">
        <f>F1160+H1160+J1160</f>
        <v>44138</v>
      </c>
      <c r="M1160" s="8" t="s">
        <v>52</v>
      </c>
      <c r="N1160" s="2" t="s">
        <v>99</v>
      </c>
      <c r="O1160" s="2" t="s">
        <v>99</v>
      </c>
      <c r="P1160" s="2" t="s">
        <v>52</v>
      </c>
      <c r="Q1160" s="2" t="s">
        <v>52</v>
      </c>
      <c r="R1160" s="2" t="s">
        <v>52</v>
      </c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2" t="s">
        <v>52</v>
      </c>
      <c r="AW1160" s="2" t="s">
        <v>52</v>
      </c>
      <c r="AX1160" s="2" t="s">
        <v>52</v>
      </c>
      <c r="AY1160" s="2" t="s">
        <v>52</v>
      </c>
    </row>
    <row r="1161" spans="1:51" ht="30" customHeight="1" x14ac:dyDescent="0.3">
      <c r="A1161" s="9"/>
      <c r="B1161" s="9"/>
      <c r="C1161" s="9"/>
      <c r="D1161" s="9"/>
      <c r="E1161" s="13"/>
      <c r="F1161" s="14"/>
      <c r="G1161" s="13"/>
      <c r="H1161" s="14"/>
      <c r="I1161" s="13"/>
      <c r="J1161" s="14"/>
      <c r="K1161" s="13"/>
      <c r="L1161" s="14"/>
      <c r="M1161" s="9"/>
    </row>
    <row r="1162" spans="1:51" ht="30" customHeight="1" x14ac:dyDescent="0.3">
      <c r="A1162" s="36" t="s">
        <v>2438</v>
      </c>
      <c r="B1162" s="36"/>
      <c r="C1162" s="36"/>
      <c r="D1162" s="36"/>
      <c r="E1162" s="37"/>
      <c r="F1162" s="38"/>
      <c r="G1162" s="37"/>
      <c r="H1162" s="38"/>
      <c r="I1162" s="37"/>
      <c r="J1162" s="38"/>
      <c r="K1162" s="37"/>
      <c r="L1162" s="38"/>
      <c r="M1162" s="36"/>
      <c r="N1162" s="1" t="s">
        <v>1725</v>
      </c>
    </row>
    <row r="1163" spans="1:51" ht="30" customHeight="1" x14ac:dyDescent="0.3">
      <c r="A1163" s="8" t="s">
        <v>2425</v>
      </c>
      <c r="B1163" s="8" t="s">
        <v>911</v>
      </c>
      <c r="C1163" s="8" t="s">
        <v>912</v>
      </c>
      <c r="D1163" s="9">
        <v>7.0000000000000001E-3</v>
      </c>
      <c r="E1163" s="13">
        <f>단가대비표!O210</f>
        <v>0</v>
      </c>
      <c r="F1163" s="14">
        <f>TRUNC(E1163*D1163,1)</f>
        <v>0</v>
      </c>
      <c r="G1163" s="13">
        <f>단가대비표!P210</f>
        <v>181378</v>
      </c>
      <c r="H1163" s="14">
        <f>TRUNC(G1163*D1163,1)</f>
        <v>1269.5999999999999</v>
      </c>
      <c r="I1163" s="13">
        <f>단가대비표!V210</f>
        <v>0</v>
      </c>
      <c r="J1163" s="14">
        <f>TRUNC(I1163*D1163,1)</f>
        <v>0</v>
      </c>
      <c r="K1163" s="13">
        <f>TRUNC(E1163+G1163+I1163,1)</f>
        <v>181378</v>
      </c>
      <c r="L1163" s="14">
        <f>TRUNC(F1163+H1163+J1163,1)</f>
        <v>1269.5999999999999</v>
      </c>
      <c r="M1163" s="8" t="s">
        <v>52</v>
      </c>
      <c r="N1163" s="2" t="s">
        <v>1725</v>
      </c>
      <c r="O1163" s="2" t="s">
        <v>2426</v>
      </c>
      <c r="P1163" s="2" t="s">
        <v>65</v>
      </c>
      <c r="Q1163" s="2" t="s">
        <v>65</v>
      </c>
      <c r="R1163" s="2" t="s">
        <v>64</v>
      </c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2" t="s">
        <v>52</v>
      </c>
      <c r="AW1163" s="2" t="s">
        <v>2439</v>
      </c>
      <c r="AX1163" s="2" t="s">
        <v>52</v>
      </c>
      <c r="AY1163" s="2" t="s">
        <v>52</v>
      </c>
    </row>
    <row r="1164" spans="1:51" ht="30" customHeight="1" x14ac:dyDescent="0.3">
      <c r="A1164" s="8" t="s">
        <v>915</v>
      </c>
      <c r="B1164" s="8" t="s">
        <v>911</v>
      </c>
      <c r="C1164" s="8" t="s">
        <v>912</v>
      </c>
      <c r="D1164" s="9">
        <v>2E-3</v>
      </c>
      <c r="E1164" s="13">
        <f>단가대비표!O187</f>
        <v>0</v>
      </c>
      <c r="F1164" s="14">
        <f>TRUNC(E1164*D1164,1)</f>
        <v>0</v>
      </c>
      <c r="G1164" s="13">
        <f>단가대비표!P187</f>
        <v>141096</v>
      </c>
      <c r="H1164" s="14">
        <f>TRUNC(G1164*D1164,1)</f>
        <v>282.10000000000002</v>
      </c>
      <c r="I1164" s="13">
        <f>단가대비표!V187</f>
        <v>0</v>
      </c>
      <c r="J1164" s="14">
        <f>TRUNC(I1164*D1164,1)</f>
        <v>0</v>
      </c>
      <c r="K1164" s="13">
        <f>TRUNC(E1164+G1164+I1164,1)</f>
        <v>141096</v>
      </c>
      <c r="L1164" s="14">
        <f>TRUNC(F1164+H1164+J1164,1)</f>
        <v>282.10000000000002</v>
      </c>
      <c r="M1164" s="8" t="s">
        <v>52</v>
      </c>
      <c r="N1164" s="2" t="s">
        <v>1725</v>
      </c>
      <c r="O1164" s="2" t="s">
        <v>916</v>
      </c>
      <c r="P1164" s="2" t="s">
        <v>65</v>
      </c>
      <c r="Q1164" s="2" t="s">
        <v>65</v>
      </c>
      <c r="R1164" s="2" t="s">
        <v>64</v>
      </c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2" t="s">
        <v>52</v>
      </c>
      <c r="AW1164" s="2" t="s">
        <v>2440</v>
      </c>
      <c r="AX1164" s="2" t="s">
        <v>52</v>
      </c>
      <c r="AY1164" s="2" t="s">
        <v>52</v>
      </c>
    </row>
    <row r="1165" spans="1:51" ht="30" customHeight="1" x14ac:dyDescent="0.3">
      <c r="A1165" s="8" t="s">
        <v>904</v>
      </c>
      <c r="B1165" s="8" t="s">
        <v>52</v>
      </c>
      <c r="C1165" s="8" t="s">
        <v>52</v>
      </c>
      <c r="D1165" s="9"/>
      <c r="E1165" s="13"/>
      <c r="F1165" s="14">
        <f>TRUNC(SUMIF(N1163:N1164, N1162, F1163:F1164),0)</f>
        <v>0</v>
      </c>
      <c r="G1165" s="13"/>
      <c r="H1165" s="14">
        <f>TRUNC(SUMIF(N1163:N1164, N1162, H1163:H1164),0)</f>
        <v>1551</v>
      </c>
      <c r="I1165" s="13"/>
      <c r="J1165" s="14">
        <f>TRUNC(SUMIF(N1163:N1164, N1162, J1163:J1164),0)</f>
        <v>0</v>
      </c>
      <c r="K1165" s="13"/>
      <c r="L1165" s="14">
        <f>F1165+H1165+J1165</f>
        <v>1551</v>
      </c>
      <c r="M1165" s="8" t="s">
        <v>52</v>
      </c>
      <c r="N1165" s="2" t="s">
        <v>99</v>
      </c>
      <c r="O1165" s="2" t="s">
        <v>99</v>
      </c>
      <c r="P1165" s="2" t="s">
        <v>52</v>
      </c>
      <c r="Q1165" s="2" t="s">
        <v>52</v>
      </c>
      <c r="R1165" s="2" t="s">
        <v>52</v>
      </c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2" t="s">
        <v>52</v>
      </c>
      <c r="AW1165" s="2" t="s">
        <v>52</v>
      </c>
      <c r="AX1165" s="2" t="s">
        <v>52</v>
      </c>
      <c r="AY1165" s="2" t="s">
        <v>52</v>
      </c>
    </row>
    <row r="1166" spans="1:51" ht="30" customHeight="1" x14ac:dyDescent="0.3">
      <c r="A1166" s="9"/>
      <c r="B1166" s="9"/>
      <c r="C1166" s="9"/>
      <c r="D1166" s="9"/>
      <c r="E1166" s="13"/>
      <c r="F1166" s="14"/>
      <c r="G1166" s="13"/>
      <c r="H1166" s="14"/>
      <c r="I1166" s="13"/>
      <c r="J1166" s="14"/>
      <c r="K1166" s="13"/>
      <c r="L1166" s="14"/>
      <c r="M1166" s="9"/>
    </row>
    <row r="1167" spans="1:51" ht="30" customHeight="1" x14ac:dyDescent="0.3">
      <c r="A1167" s="36" t="s">
        <v>2441</v>
      </c>
      <c r="B1167" s="36"/>
      <c r="C1167" s="36"/>
      <c r="D1167" s="36"/>
      <c r="E1167" s="37"/>
      <c r="F1167" s="38"/>
      <c r="G1167" s="37"/>
      <c r="H1167" s="38"/>
      <c r="I1167" s="37"/>
      <c r="J1167" s="38"/>
      <c r="K1167" s="37"/>
      <c r="L1167" s="38"/>
      <c r="M1167" s="36"/>
      <c r="N1167" s="1" t="s">
        <v>1748</v>
      </c>
    </row>
    <row r="1168" spans="1:51" ht="30" customHeight="1" x14ac:dyDescent="0.3">
      <c r="A1168" s="8" t="s">
        <v>2425</v>
      </c>
      <c r="B1168" s="8" t="s">
        <v>911</v>
      </c>
      <c r="C1168" s="8" t="s">
        <v>912</v>
      </c>
      <c r="D1168" s="9">
        <v>8.0000000000000002E-3</v>
      </c>
      <c r="E1168" s="13">
        <f>단가대비표!O210</f>
        <v>0</v>
      </c>
      <c r="F1168" s="14">
        <f>TRUNC(E1168*D1168,1)</f>
        <v>0</v>
      </c>
      <c r="G1168" s="13">
        <f>단가대비표!P210</f>
        <v>181378</v>
      </c>
      <c r="H1168" s="14">
        <f>TRUNC(G1168*D1168,1)</f>
        <v>1451</v>
      </c>
      <c r="I1168" s="13">
        <f>단가대비표!V210</f>
        <v>0</v>
      </c>
      <c r="J1168" s="14">
        <f>TRUNC(I1168*D1168,1)</f>
        <v>0</v>
      </c>
      <c r="K1168" s="13">
        <f>TRUNC(E1168+G1168+I1168,1)</f>
        <v>181378</v>
      </c>
      <c r="L1168" s="14">
        <f>TRUNC(F1168+H1168+J1168,1)</f>
        <v>1451</v>
      </c>
      <c r="M1168" s="8" t="s">
        <v>52</v>
      </c>
      <c r="N1168" s="2" t="s">
        <v>1748</v>
      </c>
      <c r="O1168" s="2" t="s">
        <v>2426</v>
      </c>
      <c r="P1168" s="2" t="s">
        <v>65</v>
      </c>
      <c r="Q1168" s="2" t="s">
        <v>65</v>
      </c>
      <c r="R1168" s="2" t="s">
        <v>64</v>
      </c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2" t="s">
        <v>52</v>
      </c>
      <c r="AW1168" s="2" t="s">
        <v>2442</v>
      </c>
      <c r="AX1168" s="2" t="s">
        <v>52</v>
      </c>
      <c r="AY1168" s="2" t="s">
        <v>52</v>
      </c>
    </row>
    <row r="1169" spans="1:51" ht="30" customHeight="1" x14ac:dyDescent="0.3">
      <c r="A1169" s="8" t="s">
        <v>915</v>
      </c>
      <c r="B1169" s="8" t="s">
        <v>911</v>
      </c>
      <c r="C1169" s="8" t="s">
        <v>912</v>
      </c>
      <c r="D1169" s="9">
        <v>1.9E-2</v>
      </c>
      <c r="E1169" s="13">
        <f>단가대비표!O187</f>
        <v>0</v>
      </c>
      <c r="F1169" s="14">
        <f>TRUNC(E1169*D1169,1)</f>
        <v>0</v>
      </c>
      <c r="G1169" s="13">
        <f>단가대비표!P187</f>
        <v>141096</v>
      </c>
      <c r="H1169" s="14">
        <f>TRUNC(G1169*D1169,1)</f>
        <v>2680.8</v>
      </c>
      <c r="I1169" s="13">
        <f>단가대비표!V187</f>
        <v>0</v>
      </c>
      <c r="J1169" s="14">
        <f>TRUNC(I1169*D1169,1)</f>
        <v>0</v>
      </c>
      <c r="K1169" s="13">
        <f>TRUNC(E1169+G1169+I1169,1)</f>
        <v>141096</v>
      </c>
      <c r="L1169" s="14">
        <f>TRUNC(F1169+H1169+J1169,1)</f>
        <v>2680.8</v>
      </c>
      <c r="M1169" s="8" t="s">
        <v>52</v>
      </c>
      <c r="N1169" s="2" t="s">
        <v>1748</v>
      </c>
      <c r="O1169" s="2" t="s">
        <v>916</v>
      </c>
      <c r="P1169" s="2" t="s">
        <v>65</v>
      </c>
      <c r="Q1169" s="2" t="s">
        <v>65</v>
      </c>
      <c r="R1169" s="2" t="s">
        <v>64</v>
      </c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2" t="s">
        <v>52</v>
      </c>
      <c r="AW1169" s="2" t="s">
        <v>2443</v>
      </c>
      <c r="AX1169" s="2" t="s">
        <v>52</v>
      </c>
      <c r="AY1169" s="2" t="s">
        <v>52</v>
      </c>
    </row>
    <row r="1170" spans="1:51" ht="30" customHeight="1" x14ac:dyDescent="0.3">
      <c r="A1170" s="8" t="s">
        <v>904</v>
      </c>
      <c r="B1170" s="8" t="s">
        <v>52</v>
      </c>
      <c r="C1170" s="8" t="s">
        <v>52</v>
      </c>
      <c r="D1170" s="9"/>
      <c r="E1170" s="13"/>
      <c r="F1170" s="14">
        <f>TRUNC(SUMIF(N1168:N1169, N1167, F1168:F1169),0)</f>
        <v>0</v>
      </c>
      <c r="G1170" s="13"/>
      <c r="H1170" s="14">
        <f>TRUNC(SUMIF(N1168:N1169, N1167, H1168:H1169),0)</f>
        <v>4131</v>
      </c>
      <c r="I1170" s="13"/>
      <c r="J1170" s="14">
        <f>TRUNC(SUMIF(N1168:N1169, N1167, J1168:J1169),0)</f>
        <v>0</v>
      </c>
      <c r="K1170" s="13"/>
      <c r="L1170" s="14">
        <f>F1170+H1170+J1170</f>
        <v>4131</v>
      </c>
      <c r="M1170" s="8" t="s">
        <v>52</v>
      </c>
      <c r="N1170" s="2" t="s">
        <v>99</v>
      </c>
      <c r="O1170" s="2" t="s">
        <v>99</v>
      </c>
      <c r="P1170" s="2" t="s">
        <v>52</v>
      </c>
      <c r="Q1170" s="2" t="s">
        <v>52</v>
      </c>
      <c r="R1170" s="2" t="s">
        <v>52</v>
      </c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2" t="s">
        <v>52</v>
      </c>
      <c r="AW1170" s="2" t="s">
        <v>52</v>
      </c>
      <c r="AX1170" s="2" t="s">
        <v>52</v>
      </c>
      <c r="AY1170" s="2" t="s">
        <v>52</v>
      </c>
    </row>
    <row r="1171" spans="1:51" ht="30" customHeight="1" x14ac:dyDescent="0.3">
      <c r="A1171" s="9"/>
      <c r="B1171" s="9"/>
      <c r="C1171" s="9"/>
      <c r="D1171" s="9"/>
      <c r="E1171" s="13"/>
      <c r="F1171" s="14"/>
      <c r="G1171" s="13"/>
      <c r="H1171" s="14"/>
      <c r="I1171" s="13"/>
      <c r="J1171" s="14"/>
      <c r="K1171" s="13"/>
      <c r="L1171" s="14"/>
      <c r="M1171" s="9"/>
    </row>
    <row r="1172" spans="1:51" ht="30" customHeight="1" x14ac:dyDescent="0.3">
      <c r="A1172" s="36" t="s">
        <v>2444</v>
      </c>
      <c r="B1172" s="36"/>
      <c r="C1172" s="36"/>
      <c r="D1172" s="36"/>
      <c r="E1172" s="37"/>
      <c r="F1172" s="38"/>
      <c r="G1172" s="37"/>
      <c r="H1172" s="38"/>
      <c r="I1172" s="37"/>
      <c r="J1172" s="38"/>
      <c r="K1172" s="37"/>
      <c r="L1172" s="38"/>
      <c r="M1172" s="36"/>
      <c r="N1172" s="1" t="s">
        <v>1757</v>
      </c>
    </row>
    <row r="1173" spans="1:51" ht="30" customHeight="1" x14ac:dyDescent="0.3">
      <c r="A1173" s="8" t="s">
        <v>910</v>
      </c>
      <c r="B1173" s="8" t="s">
        <v>911</v>
      </c>
      <c r="C1173" s="8" t="s">
        <v>912</v>
      </c>
      <c r="D1173" s="9">
        <v>8.9999999999999993E-3</v>
      </c>
      <c r="E1173" s="13">
        <f>단가대비표!O200</f>
        <v>0</v>
      </c>
      <c r="F1173" s="14">
        <f>TRUNC(E1173*D1173,1)</f>
        <v>0</v>
      </c>
      <c r="G1173" s="13">
        <f>단가대비표!P200</f>
        <v>224657</v>
      </c>
      <c r="H1173" s="14">
        <f>TRUNC(G1173*D1173,1)</f>
        <v>2021.9</v>
      </c>
      <c r="I1173" s="13">
        <f>단가대비표!V200</f>
        <v>0</v>
      </c>
      <c r="J1173" s="14">
        <f>TRUNC(I1173*D1173,1)</f>
        <v>0</v>
      </c>
      <c r="K1173" s="13">
        <f>TRUNC(E1173+G1173+I1173,1)</f>
        <v>224657</v>
      </c>
      <c r="L1173" s="14">
        <f>TRUNC(F1173+H1173+J1173,1)</f>
        <v>2021.9</v>
      </c>
      <c r="M1173" s="8" t="s">
        <v>52</v>
      </c>
      <c r="N1173" s="2" t="s">
        <v>1757</v>
      </c>
      <c r="O1173" s="2" t="s">
        <v>913</v>
      </c>
      <c r="P1173" s="2" t="s">
        <v>65</v>
      </c>
      <c r="Q1173" s="2" t="s">
        <v>65</v>
      </c>
      <c r="R1173" s="2" t="s">
        <v>64</v>
      </c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2" t="s">
        <v>52</v>
      </c>
      <c r="AW1173" s="2" t="s">
        <v>2445</v>
      </c>
      <c r="AX1173" s="2" t="s">
        <v>52</v>
      </c>
      <c r="AY1173" s="2" t="s">
        <v>52</v>
      </c>
    </row>
    <row r="1174" spans="1:51" ht="30" customHeight="1" x14ac:dyDescent="0.3">
      <c r="A1174" s="8" t="s">
        <v>915</v>
      </c>
      <c r="B1174" s="8" t="s">
        <v>911</v>
      </c>
      <c r="C1174" s="8" t="s">
        <v>912</v>
      </c>
      <c r="D1174" s="9">
        <v>0.03</v>
      </c>
      <c r="E1174" s="13">
        <f>단가대비표!O187</f>
        <v>0</v>
      </c>
      <c r="F1174" s="14">
        <f>TRUNC(E1174*D1174,1)</f>
        <v>0</v>
      </c>
      <c r="G1174" s="13">
        <f>단가대비표!P187</f>
        <v>141096</v>
      </c>
      <c r="H1174" s="14">
        <f>TRUNC(G1174*D1174,1)</f>
        <v>4232.8</v>
      </c>
      <c r="I1174" s="13">
        <f>단가대비표!V187</f>
        <v>0</v>
      </c>
      <c r="J1174" s="14">
        <f>TRUNC(I1174*D1174,1)</f>
        <v>0</v>
      </c>
      <c r="K1174" s="13">
        <f>TRUNC(E1174+G1174+I1174,1)</f>
        <v>141096</v>
      </c>
      <c r="L1174" s="14">
        <f>TRUNC(F1174+H1174+J1174,1)</f>
        <v>4232.8</v>
      </c>
      <c r="M1174" s="8" t="s">
        <v>52</v>
      </c>
      <c r="N1174" s="2" t="s">
        <v>1757</v>
      </c>
      <c r="O1174" s="2" t="s">
        <v>916</v>
      </c>
      <c r="P1174" s="2" t="s">
        <v>65</v>
      </c>
      <c r="Q1174" s="2" t="s">
        <v>65</v>
      </c>
      <c r="R1174" s="2" t="s">
        <v>64</v>
      </c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2" t="s">
        <v>52</v>
      </c>
      <c r="AW1174" s="2" t="s">
        <v>2446</v>
      </c>
      <c r="AX1174" s="2" t="s">
        <v>52</v>
      </c>
      <c r="AY1174" s="2" t="s">
        <v>52</v>
      </c>
    </row>
    <row r="1175" spans="1:51" ht="30" customHeight="1" x14ac:dyDescent="0.3">
      <c r="A1175" s="8" t="s">
        <v>904</v>
      </c>
      <c r="B1175" s="8" t="s">
        <v>52</v>
      </c>
      <c r="C1175" s="8" t="s">
        <v>52</v>
      </c>
      <c r="D1175" s="9"/>
      <c r="E1175" s="13"/>
      <c r="F1175" s="14">
        <f>TRUNC(SUMIF(N1173:N1174, N1172, F1173:F1174),0)</f>
        <v>0</v>
      </c>
      <c r="G1175" s="13"/>
      <c r="H1175" s="14">
        <f>TRUNC(SUMIF(N1173:N1174, N1172, H1173:H1174),0)</f>
        <v>6254</v>
      </c>
      <c r="I1175" s="13"/>
      <c r="J1175" s="14">
        <f>TRUNC(SUMIF(N1173:N1174, N1172, J1173:J1174),0)</f>
        <v>0</v>
      </c>
      <c r="K1175" s="13"/>
      <c r="L1175" s="14">
        <f>F1175+H1175+J1175</f>
        <v>6254</v>
      </c>
      <c r="M1175" s="8" t="s">
        <v>52</v>
      </c>
      <c r="N1175" s="2" t="s">
        <v>99</v>
      </c>
      <c r="O1175" s="2" t="s">
        <v>99</v>
      </c>
      <c r="P1175" s="2" t="s">
        <v>52</v>
      </c>
      <c r="Q1175" s="2" t="s">
        <v>52</v>
      </c>
      <c r="R1175" s="2" t="s">
        <v>52</v>
      </c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2" t="s">
        <v>52</v>
      </c>
      <c r="AW1175" s="2" t="s">
        <v>52</v>
      </c>
      <c r="AX1175" s="2" t="s">
        <v>52</v>
      </c>
      <c r="AY1175" s="2" t="s">
        <v>52</v>
      </c>
    </row>
    <row r="1176" spans="1:51" ht="30" customHeight="1" x14ac:dyDescent="0.3">
      <c r="A1176" s="9"/>
      <c r="B1176" s="9"/>
      <c r="C1176" s="9"/>
      <c r="D1176" s="9"/>
      <c r="E1176" s="13"/>
      <c r="F1176" s="14"/>
      <c r="G1176" s="13"/>
      <c r="H1176" s="14"/>
      <c r="I1176" s="13"/>
      <c r="J1176" s="14"/>
      <c r="K1176" s="13"/>
      <c r="L1176" s="14"/>
      <c r="M1176" s="9"/>
    </row>
    <row r="1177" spans="1:51" ht="30" customHeight="1" x14ac:dyDescent="0.3">
      <c r="A1177" s="36" t="s">
        <v>2447</v>
      </c>
      <c r="B1177" s="36"/>
      <c r="C1177" s="36"/>
      <c r="D1177" s="36"/>
      <c r="E1177" s="37"/>
      <c r="F1177" s="38"/>
      <c r="G1177" s="37"/>
      <c r="H1177" s="38"/>
      <c r="I1177" s="37"/>
      <c r="J1177" s="38"/>
      <c r="K1177" s="37"/>
      <c r="L1177" s="38"/>
      <c r="M1177" s="36"/>
      <c r="N1177" s="1" t="s">
        <v>1776</v>
      </c>
    </row>
    <row r="1178" spans="1:51" ht="30" customHeight="1" x14ac:dyDescent="0.3">
      <c r="A1178" s="8" t="s">
        <v>915</v>
      </c>
      <c r="B1178" s="8" t="s">
        <v>911</v>
      </c>
      <c r="C1178" s="8" t="s">
        <v>912</v>
      </c>
      <c r="D1178" s="9">
        <v>3.5000000000000003E-2</v>
      </c>
      <c r="E1178" s="13">
        <f>단가대비표!O187</f>
        <v>0</v>
      </c>
      <c r="F1178" s="14">
        <f>TRUNC(E1178*D1178,1)</f>
        <v>0</v>
      </c>
      <c r="G1178" s="13">
        <f>단가대비표!P187</f>
        <v>141096</v>
      </c>
      <c r="H1178" s="14">
        <f>TRUNC(G1178*D1178,1)</f>
        <v>4938.3</v>
      </c>
      <c r="I1178" s="13">
        <f>단가대비표!V187</f>
        <v>0</v>
      </c>
      <c r="J1178" s="14">
        <f>TRUNC(I1178*D1178,1)</f>
        <v>0</v>
      </c>
      <c r="K1178" s="13">
        <f>TRUNC(E1178+G1178+I1178,1)</f>
        <v>141096</v>
      </c>
      <c r="L1178" s="14">
        <f>TRUNC(F1178+H1178+J1178,1)</f>
        <v>4938.3</v>
      </c>
      <c r="M1178" s="8" t="s">
        <v>52</v>
      </c>
      <c r="N1178" s="2" t="s">
        <v>1776</v>
      </c>
      <c r="O1178" s="2" t="s">
        <v>916</v>
      </c>
      <c r="P1178" s="2" t="s">
        <v>65</v>
      </c>
      <c r="Q1178" s="2" t="s">
        <v>65</v>
      </c>
      <c r="R1178" s="2" t="s">
        <v>64</v>
      </c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2" t="s">
        <v>52</v>
      </c>
      <c r="AW1178" s="2" t="s">
        <v>2448</v>
      </c>
      <c r="AX1178" s="2" t="s">
        <v>52</v>
      </c>
      <c r="AY1178" s="2" t="s">
        <v>52</v>
      </c>
    </row>
    <row r="1179" spans="1:51" ht="30" customHeight="1" x14ac:dyDescent="0.3">
      <c r="A1179" s="8" t="s">
        <v>904</v>
      </c>
      <c r="B1179" s="8" t="s">
        <v>52</v>
      </c>
      <c r="C1179" s="8" t="s">
        <v>52</v>
      </c>
      <c r="D1179" s="9"/>
      <c r="E1179" s="13"/>
      <c r="F1179" s="14">
        <f>TRUNC(SUMIF(N1178:N1178, N1177, F1178:F1178),0)</f>
        <v>0</v>
      </c>
      <c r="G1179" s="13"/>
      <c r="H1179" s="14">
        <f>TRUNC(SUMIF(N1178:N1178, N1177, H1178:H1178),0)</f>
        <v>4938</v>
      </c>
      <c r="I1179" s="13"/>
      <c r="J1179" s="14">
        <f>TRUNC(SUMIF(N1178:N1178, N1177, J1178:J1178),0)</f>
        <v>0</v>
      </c>
      <c r="K1179" s="13"/>
      <c r="L1179" s="14">
        <f>F1179+H1179+J1179</f>
        <v>4938</v>
      </c>
      <c r="M1179" s="8" t="s">
        <v>52</v>
      </c>
      <c r="N1179" s="2" t="s">
        <v>99</v>
      </c>
      <c r="O1179" s="2" t="s">
        <v>99</v>
      </c>
      <c r="P1179" s="2" t="s">
        <v>52</v>
      </c>
      <c r="Q1179" s="2" t="s">
        <v>52</v>
      </c>
      <c r="R1179" s="2" t="s">
        <v>52</v>
      </c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2" t="s">
        <v>52</v>
      </c>
      <c r="AW1179" s="2" t="s">
        <v>52</v>
      </c>
      <c r="AX1179" s="2" t="s">
        <v>52</v>
      </c>
      <c r="AY1179" s="2" t="s">
        <v>52</v>
      </c>
    </row>
    <row r="1180" spans="1:51" ht="30" customHeight="1" x14ac:dyDescent="0.3">
      <c r="A1180" s="9"/>
      <c r="B1180" s="9"/>
      <c r="C1180" s="9"/>
      <c r="D1180" s="9"/>
      <c r="E1180" s="13"/>
      <c r="F1180" s="14"/>
      <c r="G1180" s="13"/>
      <c r="H1180" s="14"/>
      <c r="I1180" s="13"/>
      <c r="J1180" s="14"/>
      <c r="K1180" s="13"/>
      <c r="L1180" s="14"/>
      <c r="M1180" s="9"/>
    </row>
    <row r="1181" spans="1:51" ht="30" customHeight="1" x14ac:dyDescent="0.3">
      <c r="A1181" s="36" t="s">
        <v>2449</v>
      </c>
      <c r="B1181" s="36"/>
      <c r="C1181" s="36"/>
      <c r="D1181" s="36"/>
      <c r="E1181" s="37"/>
      <c r="F1181" s="38"/>
      <c r="G1181" s="37"/>
      <c r="H1181" s="38"/>
      <c r="I1181" s="37"/>
      <c r="J1181" s="38"/>
      <c r="K1181" s="37"/>
      <c r="L1181" s="38"/>
      <c r="M1181" s="36"/>
      <c r="N1181" s="1" t="s">
        <v>1791</v>
      </c>
    </row>
    <row r="1182" spans="1:51" ht="30" customHeight="1" x14ac:dyDescent="0.3">
      <c r="A1182" s="8" t="s">
        <v>1788</v>
      </c>
      <c r="B1182" s="8" t="s">
        <v>1789</v>
      </c>
      <c r="C1182" s="8" t="s">
        <v>61</v>
      </c>
      <c r="D1182" s="9">
        <v>0.63539999999999996</v>
      </c>
      <c r="E1182" s="13">
        <f>단가대비표!O20</f>
        <v>0</v>
      </c>
      <c r="F1182" s="14">
        <f>TRUNC(E1182*D1182,1)</f>
        <v>0</v>
      </c>
      <c r="G1182" s="13">
        <f>단가대비표!P20</f>
        <v>0</v>
      </c>
      <c r="H1182" s="14">
        <f>TRUNC(G1182*D1182,1)</f>
        <v>0</v>
      </c>
      <c r="I1182" s="13">
        <f>단가대비표!V20</f>
        <v>2797</v>
      </c>
      <c r="J1182" s="14">
        <f>TRUNC(I1182*D1182,1)</f>
        <v>1777.2</v>
      </c>
      <c r="K1182" s="13">
        <f t="shared" ref="K1182:L1185" si="158">TRUNC(E1182+G1182+I1182,1)</f>
        <v>2797</v>
      </c>
      <c r="L1182" s="14">
        <f t="shared" si="158"/>
        <v>1777.2</v>
      </c>
      <c r="M1182" s="8" t="s">
        <v>1843</v>
      </c>
      <c r="N1182" s="2" t="s">
        <v>1791</v>
      </c>
      <c r="O1182" s="2" t="s">
        <v>2450</v>
      </c>
      <c r="P1182" s="2" t="s">
        <v>65</v>
      </c>
      <c r="Q1182" s="2" t="s">
        <v>65</v>
      </c>
      <c r="R1182" s="2" t="s">
        <v>64</v>
      </c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2" t="s">
        <v>52</v>
      </c>
      <c r="AW1182" s="2" t="s">
        <v>2451</v>
      </c>
      <c r="AX1182" s="2" t="s">
        <v>52</v>
      </c>
      <c r="AY1182" s="2" t="s">
        <v>52</v>
      </c>
    </row>
    <row r="1183" spans="1:51" ht="30" customHeight="1" x14ac:dyDescent="0.3">
      <c r="A1183" s="8" t="s">
        <v>1891</v>
      </c>
      <c r="B1183" s="8" t="s">
        <v>1892</v>
      </c>
      <c r="C1183" s="8" t="s">
        <v>992</v>
      </c>
      <c r="D1183" s="9">
        <v>5.6</v>
      </c>
      <c r="E1183" s="13">
        <f>단가대비표!O102</f>
        <v>1360</v>
      </c>
      <c r="F1183" s="14">
        <f>TRUNC(E1183*D1183,1)</f>
        <v>7616</v>
      </c>
      <c r="G1183" s="13">
        <f>단가대비표!P102</f>
        <v>0</v>
      </c>
      <c r="H1183" s="14">
        <f>TRUNC(G1183*D1183,1)</f>
        <v>0</v>
      </c>
      <c r="I1183" s="13">
        <f>단가대비표!V102</f>
        <v>0</v>
      </c>
      <c r="J1183" s="14">
        <f>TRUNC(I1183*D1183,1)</f>
        <v>0</v>
      </c>
      <c r="K1183" s="13">
        <f t="shared" si="158"/>
        <v>1360</v>
      </c>
      <c r="L1183" s="14">
        <f t="shared" si="158"/>
        <v>7616</v>
      </c>
      <c r="M1183" s="8" t="s">
        <v>52</v>
      </c>
      <c r="N1183" s="2" t="s">
        <v>1791</v>
      </c>
      <c r="O1183" s="2" t="s">
        <v>1893</v>
      </c>
      <c r="P1183" s="2" t="s">
        <v>65</v>
      </c>
      <c r="Q1183" s="2" t="s">
        <v>65</v>
      </c>
      <c r="R1183" s="2" t="s">
        <v>64</v>
      </c>
      <c r="S1183" s="3"/>
      <c r="T1183" s="3"/>
      <c r="U1183" s="3"/>
      <c r="V1183" s="3">
        <v>1</v>
      </c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2" t="s">
        <v>52</v>
      </c>
      <c r="AW1183" s="2" t="s">
        <v>2452</v>
      </c>
      <c r="AX1183" s="2" t="s">
        <v>52</v>
      </c>
      <c r="AY1183" s="2" t="s">
        <v>52</v>
      </c>
    </row>
    <row r="1184" spans="1:51" ht="30" customHeight="1" x14ac:dyDescent="0.3">
      <c r="A1184" s="8" t="s">
        <v>1137</v>
      </c>
      <c r="B1184" s="8" t="s">
        <v>2315</v>
      </c>
      <c r="C1184" s="8" t="s">
        <v>623</v>
      </c>
      <c r="D1184" s="9">
        <v>1</v>
      </c>
      <c r="E1184" s="13">
        <f>TRUNC(SUMIF(V1182:V1185, RIGHTB(O1184, 1), F1182:F1185)*U1184, 2)</f>
        <v>1523.2</v>
      </c>
      <c r="F1184" s="14">
        <f>TRUNC(E1184*D1184,1)</f>
        <v>1523.2</v>
      </c>
      <c r="G1184" s="13">
        <v>0</v>
      </c>
      <c r="H1184" s="14">
        <f>TRUNC(G1184*D1184,1)</f>
        <v>0</v>
      </c>
      <c r="I1184" s="13">
        <v>0</v>
      </c>
      <c r="J1184" s="14">
        <f>TRUNC(I1184*D1184,1)</f>
        <v>0</v>
      </c>
      <c r="K1184" s="13">
        <f t="shared" si="158"/>
        <v>1523.2</v>
      </c>
      <c r="L1184" s="14">
        <f t="shared" si="158"/>
        <v>1523.2</v>
      </c>
      <c r="M1184" s="8" t="s">
        <v>52</v>
      </c>
      <c r="N1184" s="2" t="s">
        <v>1791</v>
      </c>
      <c r="O1184" s="2" t="s">
        <v>806</v>
      </c>
      <c r="P1184" s="2" t="s">
        <v>65</v>
      </c>
      <c r="Q1184" s="2" t="s">
        <v>65</v>
      </c>
      <c r="R1184" s="2" t="s">
        <v>65</v>
      </c>
      <c r="S1184" s="3">
        <v>0</v>
      </c>
      <c r="T1184" s="3">
        <v>0</v>
      </c>
      <c r="U1184" s="3">
        <v>0.2</v>
      </c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2" t="s">
        <v>52</v>
      </c>
      <c r="AW1184" s="2" t="s">
        <v>2453</v>
      </c>
      <c r="AX1184" s="2" t="s">
        <v>52</v>
      </c>
      <c r="AY1184" s="2" t="s">
        <v>52</v>
      </c>
    </row>
    <row r="1185" spans="1:51" ht="30" customHeight="1" x14ac:dyDescent="0.3">
      <c r="A1185" s="8" t="s">
        <v>1870</v>
      </c>
      <c r="B1185" s="8" t="s">
        <v>911</v>
      </c>
      <c r="C1185" s="8" t="s">
        <v>912</v>
      </c>
      <c r="D1185" s="9">
        <v>1</v>
      </c>
      <c r="E1185" s="13">
        <f>TRUNC(단가대비표!O213*1/8*16/12*25/20, 1)</f>
        <v>0</v>
      </c>
      <c r="F1185" s="14">
        <f>TRUNC(E1185*D1185,1)</f>
        <v>0</v>
      </c>
      <c r="G1185" s="13">
        <f>TRUNC(단가대비표!P213*1/8*16/12*25/20, 1)</f>
        <v>28571.4</v>
      </c>
      <c r="H1185" s="14">
        <f>TRUNC(G1185*D1185,1)</f>
        <v>28571.4</v>
      </c>
      <c r="I1185" s="13">
        <f>TRUNC(단가대비표!V213*1/8*16/12*25/20, 1)</f>
        <v>0</v>
      </c>
      <c r="J1185" s="14">
        <f>TRUNC(I1185*D1185,1)</f>
        <v>0</v>
      </c>
      <c r="K1185" s="13">
        <f t="shared" si="158"/>
        <v>28571.4</v>
      </c>
      <c r="L1185" s="14">
        <f t="shared" si="158"/>
        <v>28571.4</v>
      </c>
      <c r="M1185" s="8" t="s">
        <v>52</v>
      </c>
      <c r="N1185" s="2" t="s">
        <v>1791</v>
      </c>
      <c r="O1185" s="2" t="s">
        <v>1871</v>
      </c>
      <c r="P1185" s="2" t="s">
        <v>65</v>
      </c>
      <c r="Q1185" s="2" t="s">
        <v>65</v>
      </c>
      <c r="R1185" s="2" t="s">
        <v>64</v>
      </c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2" t="s">
        <v>52</v>
      </c>
      <c r="AW1185" s="2" t="s">
        <v>2454</v>
      </c>
      <c r="AX1185" s="2" t="s">
        <v>64</v>
      </c>
      <c r="AY1185" s="2" t="s">
        <v>52</v>
      </c>
    </row>
    <row r="1186" spans="1:51" ht="30" customHeight="1" x14ac:dyDescent="0.3">
      <c r="A1186" s="8" t="s">
        <v>904</v>
      </c>
      <c r="B1186" s="8" t="s">
        <v>52</v>
      </c>
      <c r="C1186" s="8" t="s">
        <v>52</v>
      </c>
      <c r="D1186" s="9"/>
      <c r="E1186" s="13"/>
      <c r="F1186" s="14">
        <f>TRUNC(SUMIF(N1182:N1185, N1181, F1182:F1185),0)</f>
        <v>9139</v>
      </c>
      <c r="G1186" s="13"/>
      <c r="H1186" s="14">
        <f>TRUNC(SUMIF(N1182:N1185, N1181, H1182:H1185),0)</f>
        <v>28571</v>
      </c>
      <c r="I1186" s="13"/>
      <c r="J1186" s="14">
        <f>TRUNC(SUMIF(N1182:N1185, N1181, J1182:J1185),0)</f>
        <v>1777</v>
      </c>
      <c r="K1186" s="13"/>
      <c r="L1186" s="14">
        <f>F1186+H1186+J1186</f>
        <v>39487</v>
      </c>
      <c r="M1186" s="8" t="s">
        <v>52</v>
      </c>
      <c r="N1186" s="2" t="s">
        <v>99</v>
      </c>
      <c r="O1186" s="2" t="s">
        <v>99</v>
      </c>
      <c r="P1186" s="2" t="s">
        <v>52</v>
      </c>
      <c r="Q1186" s="2" t="s">
        <v>52</v>
      </c>
      <c r="R1186" s="2" t="s">
        <v>52</v>
      </c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2" t="s">
        <v>52</v>
      </c>
      <c r="AW1186" s="2" t="s">
        <v>52</v>
      </c>
      <c r="AX1186" s="2" t="s">
        <v>52</v>
      </c>
      <c r="AY1186" s="2" t="s">
        <v>52</v>
      </c>
    </row>
    <row r="1187" spans="1:51" ht="30" customHeight="1" x14ac:dyDescent="0.3">
      <c r="A1187" s="9"/>
      <c r="B1187" s="9"/>
      <c r="C1187" s="9"/>
      <c r="D1187" s="9"/>
      <c r="E1187" s="13"/>
      <c r="F1187" s="14"/>
      <c r="G1187" s="13"/>
      <c r="H1187" s="14"/>
      <c r="I1187" s="13"/>
      <c r="J1187" s="14"/>
      <c r="K1187" s="13"/>
      <c r="L1187" s="14"/>
      <c r="M1187" s="9"/>
    </row>
    <row r="1188" spans="1:51" ht="30" customHeight="1" x14ac:dyDescent="0.3">
      <c r="A1188" s="36" t="s">
        <v>2455</v>
      </c>
      <c r="B1188" s="36"/>
      <c r="C1188" s="36"/>
      <c r="D1188" s="36"/>
      <c r="E1188" s="37"/>
      <c r="F1188" s="38"/>
      <c r="G1188" s="37"/>
      <c r="H1188" s="38"/>
      <c r="I1188" s="37"/>
      <c r="J1188" s="38"/>
      <c r="K1188" s="37"/>
      <c r="L1188" s="38"/>
      <c r="M1188" s="36"/>
      <c r="N1188" s="1" t="s">
        <v>1801</v>
      </c>
    </row>
    <row r="1189" spans="1:51" ht="30" customHeight="1" x14ac:dyDescent="0.3">
      <c r="A1189" s="8" t="s">
        <v>1798</v>
      </c>
      <c r="B1189" s="8" t="s">
        <v>1799</v>
      </c>
      <c r="C1189" s="8" t="s">
        <v>61</v>
      </c>
      <c r="D1189" s="9">
        <v>0.25</v>
      </c>
      <c r="E1189" s="13">
        <f>단가대비표!O23</f>
        <v>0</v>
      </c>
      <c r="F1189" s="14">
        <f>TRUNC(E1189*D1189,1)</f>
        <v>0</v>
      </c>
      <c r="G1189" s="13">
        <f>단가대비표!P23</f>
        <v>0</v>
      </c>
      <c r="H1189" s="14">
        <f>TRUNC(G1189*D1189,1)</f>
        <v>0</v>
      </c>
      <c r="I1189" s="13">
        <f>단가대비표!V23</f>
        <v>1734</v>
      </c>
      <c r="J1189" s="14">
        <f>TRUNC(I1189*D1189,1)</f>
        <v>433.5</v>
      </c>
      <c r="K1189" s="13">
        <f>TRUNC(E1189+G1189+I1189,1)</f>
        <v>1734</v>
      </c>
      <c r="L1189" s="14">
        <f>TRUNC(F1189+H1189+J1189,1)</f>
        <v>433.5</v>
      </c>
      <c r="M1189" s="8" t="s">
        <v>1843</v>
      </c>
      <c r="N1189" s="2" t="s">
        <v>1801</v>
      </c>
      <c r="O1189" s="2" t="s">
        <v>2456</v>
      </c>
      <c r="P1189" s="2" t="s">
        <v>65</v>
      </c>
      <c r="Q1189" s="2" t="s">
        <v>65</v>
      </c>
      <c r="R1189" s="2" t="s">
        <v>64</v>
      </c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2" t="s">
        <v>52</v>
      </c>
      <c r="AW1189" s="2" t="s">
        <v>2457</v>
      </c>
      <c r="AX1189" s="2" t="s">
        <v>52</v>
      </c>
      <c r="AY1189" s="2" t="s">
        <v>52</v>
      </c>
    </row>
    <row r="1190" spans="1:51" ht="30" customHeight="1" x14ac:dyDescent="0.3">
      <c r="A1190" s="8" t="s">
        <v>904</v>
      </c>
      <c r="B1190" s="8" t="s">
        <v>52</v>
      </c>
      <c r="C1190" s="8" t="s">
        <v>52</v>
      </c>
      <c r="D1190" s="9"/>
      <c r="E1190" s="13"/>
      <c r="F1190" s="14">
        <f>TRUNC(SUMIF(N1189:N1189, N1188, F1189:F1189),0)</f>
        <v>0</v>
      </c>
      <c r="G1190" s="13"/>
      <c r="H1190" s="14">
        <f>TRUNC(SUMIF(N1189:N1189, N1188, H1189:H1189),0)</f>
        <v>0</v>
      </c>
      <c r="I1190" s="13"/>
      <c r="J1190" s="14">
        <f>TRUNC(SUMIF(N1189:N1189, N1188, J1189:J1189),0)</f>
        <v>433</v>
      </c>
      <c r="K1190" s="13"/>
      <c r="L1190" s="14">
        <f>F1190+H1190+J1190</f>
        <v>433</v>
      </c>
      <c r="M1190" s="8" t="s">
        <v>52</v>
      </c>
      <c r="N1190" s="2" t="s">
        <v>99</v>
      </c>
      <c r="O1190" s="2" t="s">
        <v>99</v>
      </c>
      <c r="P1190" s="2" t="s">
        <v>52</v>
      </c>
      <c r="Q1190" s="2" t="s">
        <v>52</v>
      </c>
      <c r="R1190" s="2" t="s">
        <v>52</v>
      </c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2" t="s">
        <v>52</v>
      </c>
      <c r="AW1190" s="2" t="s">
        <v>52</v>
      </c>
      <c r="AX1190" s="2" t="s">
        <v>52</v>
      </c>
      <c r="AY1190" s="2" t="s">
        <v>52</v>
      </c>
    </row>
    <row r="1191" spans="1:51" ht="30" customHeight="1" x14ac:dyDescent="0.3">
      <c r="A1191" s="9"/>
      <c r="B1191" s="9"/>
      <c r="C1191" s="9"/>
      <c r="D1191" s="9"/>
      <c r="E1191" s="13"/>
      <c r="F1191" s="14"/>
      <c r="G1191" s="13"/>
      <c r="H1191" s="14"/>
      <c r="I1191" s="13"/>
      <c r="J1191" s="14"/>
      <c r="K1191" s="13"/>
      <c r="L1191" s="14"/>
      <c r="M1191" s="9"/>
    </row>
    <row r="1192" spans="1:51" ht="30" customHeight="1" x14ac:dyDescent="0.3">
      <c r="A1192" s="36" t="s">
        <v>2458</v>
      </c>
      <c r="B1192" s="36"/>
      <c r="C1192" s="36"/>
      <c r="D1192" s="36"/>
      <c r="E1192" s="37"/>
      <c r="F1192" s="38"/>
      <c r="G1192" s="37"/>
      <c r="H1192" s="38"/>
      <c r="I1192" s="37"/>
      <c r="J1192" s="38"/>
      <c r="K1192" s="37"/>
      <c r="L1192" s="38"/>
      <c r="M1192" s="36"/>
      <c r="N1192" s="1" t="s">
        <v>1806</v>
      </c>
    </row>
    <row r="1193" spans="1:51" ht="30" customHeight="1" x14ac:dyDescent="0.3">
      <c r="A1193" s="8" t="s">
        <v>1803</v>
      </c>
      <c r="B1193" s="8" t="s">
        <v>1804</v>
      </c>
      <c r="C1193" s="8" t="s">
        <v>61</v>
      </c>
      <c r="D1193" s="9">
        <v>0.1719</v>
      </c>
      <c r="E1193" s="13">
        <f>단가대비표!O22</f>
        <v>0</v>
      </c>
      <c r="F1193" s="14">
        <f>TRUNC(E1193*D1193,1)</f>
        <v>0</v>
      </c>
      <c r="G1193" s="13">
        <f>단가대비표!P22</f>
        <v>0</v>
      </c>
      <c r="H1193" s="14">
        <f>TRUNC(G1193*D1193,1)</f>
        <v>0</v>
      </c>
      <c r="I1193" s="13">
        <f>단가대비표!V22</f>
        <v>12570</v>
      </c>
      <c r="J1193" s="14">
        <f>TRUNC(I1193*D1193,1)</f>
        <v>2160.6999999999998</v>
      </c>
      <c r="K1193" s="13">
        <f t="shared" ref="K1193:L1196" si="159">TRUNC(E1193+G1193+I1193,1)</f>
        <v>12570</v>
      </c>
      <c r="L1193" s="14">
        <f t="shared" si="159"/>
        <v>2160.6999999999998</v>
      </c>
      <c r="M1193" s="8" t="s">
        <v>1843</v>
      </c>
      <c r="N1193" s="2" t="s">
        <v>1806</v>
      </c>
      <c r="O1193" s="2" t="s">
        <v>2459</v>
      </c>
      <c r="P1193" s="2" t="s">
        <v>65</v>
      </c>
      <c r="Q1193" s="2" t="s">
        <v>65</v>
      </c>
      <c r="R1193" s="2" t="s">
        <v>64</v>
      </c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2" t="s">
        <v>52</v>
      </c>
      <c r="AW1193" s="2" t="s">
        <v>2460</v>
      </c>
      <c r="AX1193" s="2" t="s">
        <v>52</v>
      </c>
      <c r="AY1193" s="2" t="s">
        <v>52</v>
      </c>
    </row>
    <row r="1194" spans="1:51" ht="30" customHeight="1" x14ac:dyDescent="0.3">
      <c r="A1194" s="8" t="s">
        <v>1846</v>
      </c>
      <c r="B1194" s="8" t="s">
        <v>1847</v>
      </c>
      <c r="C1194" s="8" t="s">
        <v>992</v>
      </c>
      <c r="D1194" s="9">
        <v>6.2</v>
      </c>
      <c r="E1194" s="13">
        <f>단가대비표!O101</f>
        <v>1227.27</v>
      </c>
      <c r="F1194" s="14">
        <f>TRUNC(E1194*D1194,1)</f>
        <v>7609</v>
      </c>
      <c r="G1194" s="13">
        <f>단가대비표!P101</f>
        <v>0</v>
      </c>
      <c r="H1194" s="14">
        <f>TRUNC(G1194*D1194,1)</f>
        <v>0</v>
      </c>
      <c r="I1194" s="13">
        <f>단가대비표!V101</f>
        <v>0</v>
      </c>
      <c r="J1194" s="14">
        <f>TRUNC(I1194*D1194,1)</f>
        <v>0</v>
      </c>
      <c r="K1194" s="13">
        <f t="shared" si="159"/>
        <v>1227.2</v>
      </c>
      <c r="L1194" s="14">
        <f t="shared" si="159"/>
        <v>7609</v>
      </c>
      <c r="M1194" s="8" t="s">
        <v>52</v>
      </c>
      <c r="N1194" s="2" t="s">
        <v>1806</v>
      </c>
      <c r="O1194" s="2" t="s">
        <v>1848</v>
      </c>
      <c r="P1194" s="2" t="s">
        <v>65</v>
      </c>
      <c r="Q1194" s="2" t="s">
        <v>65</v>
      </c>
      <c r="R1194" s="2" t="s">
        <v>64</v>
      </c>
      <c r="S1194" s="3"/>
      <c r="T1194" s="3"/>
      <c r="U1194" s="3"/>
      <c r="V1194" s="3">
        <v>1</v>
      </c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2" t="s">
        <v>52</v>
      </c>
      <c r="AW1194" s="2" t="s">
        <v>2461</v>
      </c>
      <c r="AX1194" s="2" t="s">
        <v>52</v>
      </c>
      <c r="AY1194" s="2" t="s">
        <v>52</v>
      </c>
    </row>
    <row r="1195" spans="1:51" ht="30" customHeight="1" x14ac:dyDescent="0.3">
      <c r="A1195" s="8" t="s">
        <v>1137</v>
      </c>
      <c r="B1195" s="8" t="s">
        <v>2462</v>
      </c>
      <c r="C1195" s="8" t="s">
        <v>623</v>
      </c>
      <c r="D1195" s="9">
        <v>1</v>
      </c>
      <c r="E1195" s="13">
        <f>TRUNC(SUMIF(V1193:V1196, RIGHTB(O1195, 1), F1193:F1196)*U1195, 2)</f>
        <v>1217.44</v>
      </c>
      <c r="F1195" s="14">
        <f>TRUNC(E1195*D1195,1)</f>
        <v>1217.4000000000001</v>
      </c>
      <c r="G1195" s="13">
        <v>0</v>
      </c>
      <c r="H1195" s="14">
        <f>TRUNC(G1195*D1195,1)</f>
        <v>0</v>
      </c>
      <c r="I1195" s="13">
        <v>0</v>
      </c>
      <c r="J1195" s="14">
        <f>TRUNC(I1195*D1195,1)</f>
        <v>0</v>
      </c>
      <c r="K1195" s="13">
        <f t="shared" si="159"/>
        <v>1217.4000000000001</v>
      </c>
      <c r="L1195" s="14">
        <f t="shared" si="159"/>
        <v>1217.4000000000001</v>
      </c>
      <c r="M1195" s="8" t="s">
        <v>52</v>
      </c>
      <c r="N1195" s="2" t="s">
        <v>1806</v>
      </c>
      <c r="O1195" s="2" t="s">
        <v>806</v>
      </c>
      <c r="P1195" s="2" t="s">
        <v>65</v>
      </c>
      <c r="Q1195" s="2" t="s">
        <v>65</v>
      </c>
      <c r="R1195" s="2" t="s">
        <v>65</v>
      </c>
      <c r="S1195" s="3">
        <v>0</v>
      </c>
      <c r="T1195" s="3">
        <v>0</v>
      </c>
      <c r="U1195" s="3">
        <v>0.16</v>
      </c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2" t="s">
        <v>52</v>
      </c>
      <c r="AW1195" s="2" t="s">
        <v>2463</v>
      </c>
      <c r="AX1195" s="2" t="s">
        <v>52</v>
      </c>
      <c r="AY1195" s="2" t="s">
        <v>52</v>
      </c>
    </row>
    <row r="1196" spans="1:51" ht="30" customHeight="1" x14ac:dyDescent="0.3">
      <c r="A1196" s="8" t="s">
        <v>1852</v>
      </c>
      <c r="B1196" s="8" t="s">
        <v>911</v>
      </c>
      <c r="C1196" s="8" t="s">
        <v>912</v>
      </c>
      <c r="D1196" s="9">
        <v>1</v>
      </c>
      <c r="E1196" s="13">
        <f>TRUNC(단가대비표!O211*1/8*16/12*25/20, 1)</f>
        <v>0</v>
      </c>
      <c r="F1196" s="14">
        <f>TRUNC(E1196*D1196,1)</f>
        <v>0</v>
      </c>
      <c r="G1196" s="13">
        <f>TRUNC(단가대비표!P211*1/8*16/12*25/20, 1)</f>
        <v>44299.3</v>
      </c>
      <c r="H1196" s="14">
        <f>TRUNC(G1196*D1196,1)</f>
        <v>44299.3</v>
      </c>
      <c r="I1196" s="13">
        <f>TRUNC(단가대비표!V211*1/8*16/12*25/20, 1)</f>
        <v>0</v>
      </c>
      <c r="J1196" s="14">
        <f>TRUNC(I1196*D1196,1)</f>
        <v>0</v>
      </c>
      <c r="K1196" s="13">
        <f t="shared" si="159"/>
        <v>44299.3</v>
      </c>
      <c r="L1196" s="14">
        <f t="shared" si="159"/>
        <v>44299.3</v>
      </c>
      <c r="M1196" s="8" t="s">
        <v>52</v>
      </c>
      <c r="N1196" s="2" t="s">
        <v>1806</v>
      </c>
      <c r="O1196" s="2" t="s">
        <v>1853</v>
      </c>
      <c r="P1196" s="2" t="s">
        <v>65</v>
      </c>
      <c r="Q1196" s="2" t="s">
        <v>65</v>
      </c>
      <c r="R1196" s="2" t="s">
        <v>64</v>
      </c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2" t="s">
        <v>52</v>
      </c>
      <c r="AW1196" s="2" t="s">
        <v>2464</v>
      </c>
      <c r="AX1196" s="2" t="s">
        <v>64</v>
      </c>
      <c r="AY1196" s="2" t="s">
        <v>52</v>
      </c>
    </row>
    <row r="1197" spans="1:51" ht="30" customHeight="1" x14ac:dyDescent="0.3">
      <c r="A1197" s="8" t="s">
        <v>904</v>
      </c>
      <c r="B1197" s="8" t="s">
        <v>52</v>
      </c>
      <c r="C1197" s="8" t="s">
        <v>52</v>
      </c>
      <c r="D1197" s="9"/>
      <c r="E1197" s="13"/>
      <c r="F1197" s="14">
        <f>TRUNC(SUMIF(N1193:N1196, N1192, F1193:F1196),0)</f>
        <v>8826</v>
      </c>
      <c r="G1197" s="13"/>
      <c r="H1197" s="14">
        <f>TRUNC(SUMIF(N1193:N1196, N1192, H1193:H1196),0)</f>
        <v>44299</v>
      </c>
      <c r="I1197" s="13"/>
      <c r="J1197" s="14">
        <f>TRUNC(SUMIF(N1193:N1196, N1192, J1193:J1196),0)</f>
        <v>2160</v>
      </c>
      <c r="K1197" s="13"/>
      <c r="L1197" s="14">
        <f>F1197+H1197+J1197</f>
        <v>55285</v>
      </c>
      <c r="M1197" s="8" t="s">
        <v>52</v>
      </c>
      <c r="N1197" s="2" t="s">
        <v>99</v>
      </c>
      <c r="O1197" s="2" t="s">
        <v>99</v>
      </c>
      <c r="P1197" s="2" t="s">
        <v>52</v>
      </c>
      <c r="Q1197" s="2" t="s">
        <v>52</v>
      </c>
      <c r="R1197" s="2" t="s">
        <v>52</v>
      </c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2" t="s">
        <v>52</v>
      </c>
      <c r="AW1197" s="2" t="s">
        <v>52</v>
      </c>
      <c r="AX1197" s="2" t="s">
        <v>52</v>
      </c>
      <c r="AY1197" s="2" t="s">
        <v>52</v>
      </c>
    </row>
    <row r="1198" spans="1:51" ht="30" customHeight="1" x14ac:dyDescent="0.3">
      <c r="A1198" s="9"/>
      <c r="B1198" s="9"/>
      <c r="C1198" s="9"/>
      <c r="D1198" s="9"/>
      <c r="E1198" s="13"/>
      <c r="F1198" s="14"/>
      <c r="G1198" s="13"/>
      <c r="H1198" s="14"/>
      <c r="I1198" s="13"/>
      <c r="J1198" s="14"/>
      <c r="K1198" s="13"/>
      <c r="L1198" s="14"/>
      <c r="M1198" s="9"/>
    </row>
    <row r="1199" spans="1:51" ht="30" customHeight="1" x14ac:dyDescent="0.3">
      <c r="A1199" s="36" t="s">
        <v>2465</v>
      </c>
      <c r="B1199" s="36"/>
      <c r="C1199" s="36"/>
      <c r="D1199" s="36"/>
      <c r="E1199" s="37"/>
      <c r="F1199" s="38"/>
      <c r="G1199" s="37"/>
      <c r="H1199" s="38"/>
      <c r="I1199" s="37"/>
      <c r="J1199" s="38"/>
      <c r="K1199" s="37"/>
      <c r="L1199" s="38"/>
      <c r="M1199" s="36"/>
      <c r="N1199" s="1" t="s">
        <v>1814</v>
      </c>
    </row>
    <row r="1200" spans="1:51" ht="30" customHeight="1" x14ac:dyDescent="0.3">
      <c r="A1200" s="8" t="s">
        <v>915</v>
      </c>
      <c r="B1200" s="8" t="s">
        <v>911</v>
      </c>
      <c r="C1200" s="8" t="s">
        <v>912</v>
      </c>
      <c r="D1200" s="9">
        <v>0.03</v>
      </c>
      <c r="E1200" s="13">
        <f>단가대비표!O187</f>
        <v>0</v>
      </c>
      <c r="F1200" s="14">
        <f>TRUNC(E1200*D1200,1)</f>
        <v>0</v>
      </c>
      <c r="G1200" s="13">
        <f>단가대비표!P187</f>
        <v>141096</v>
      </c>
      <c r="H1200" s="14">
        <f>TRUNC(G1200*D1200,1)</f>
        <v>4232.8</v>
      </c>
      <c r="I1200" s="13">
        <f>단가대비표!V187</f>
        <v>0</v>
      </c>
      <c r="J1200" s="14">
        <f>TRUNC(I1200*D1200,1)</f>
        <v>0</v>
      </c>
      <c r="K1200" s="13">
        <f>TRUNC(E1200+G1200+I1200,1)</f>
        <v>141096</v>
      </c>
      <c r="L1200" s="14">
        <f>TRUNC(F1200+H1200+J1200,1)</f>
        <v>4232.8</v>
      </c>
      <c r="M1200" s="8" t="s">
        <v>52</v>
      </c>
      <c r="N1200" s="2" t="s">
        <v>1814</v>
      </c>
      <c r="O1200" s="2" t="s">
        <v>916</v>
      </c>
      <c r="P1200" s="2" t="s">
        <v>65</v>
      </c>
      <c r="Q1200" s="2" t="s">
        <v>65</v>
      </c>
      <c r="R1200" s="2" t="s">
        <v>64</v>
      </c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2" t="s">
        <v>52</v>
      </c>
      <c r="AW1200" s="2" t="s">
        <v>2466</v>
      </c>
      <c r="AX1200" s="2" t="s">
        <v>52</v>
      </c>
      <c r="AY1200" s="2" t="s">
        <v>52</v>
      </c>
    </row>
    <row r="1201" spans="1:51" ht="30" customHeight="1" x14ac:dyDescent="0.3">
      <c r="A1201" s="8" t="s">
        <v>904</v>
      </c>
      <c r="B1201" s="8" t="s">
        <v>52</v>
      </c>
      <c r="C1201" s="8" t="s">
        <v>52</v>
      </c>
      <c r="D1201" s="9"/>
      <c r="E1201" s="13"/>
      <c r="F1201" s="14">
        <f>TRUNC(SUMIF(N1200:N1200, N1199, F1200:F1200),0)</f>
        <v>0</v>
      </c>
      <c r="G1201" s="13"/>
      <c r="H1201" s="14">
        <f>TRUNC(SUMIF(N1200:N1200, N1199, H1200:H1200),0)</f>
        <v>4232</v>
      </c>
      <c r="I1201" s="13"/>
      <c r="J1201" s="14">
        <f>TRUNC(SUMIF(N1200:N1200, N1199, J1200:J1200),0)</f>
        <v>0</v>
      </c>
      <c r="K1201" s="13"/>
      <c r="L1201" s="14">
        <f>F1201+H1201+J1201</f>
        <v>4232</v>
      </c>
      <c r="M1201" s="8" t="s">
        <v>52</v>
      </c>
      <c r="N1201" s="2" t="s">
        <v>99</v>
      </c>
      <c r="O1201" s="2" t="s">
        <v>99</v>
      </c>
      <c r="P1201" s="2" t="s">
        <v>52</v>
      </c>
      <c r="Q1201" s="2" t="s">
        <v>52</v>
      </c>
      <c r="R1201" s="2" t="s">
        <v>52</v>
      </c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2" t="s">
        <v>52</v>
      </c>
      <c r="AW1201" s="2" t="s">
        <v>52</v>
      </c>
      <c r="AX1201" s="2" t="s">
        <v>52</v>
      </c>
      <c r="AY1201" s="2" t="s">
        <v>52</v>
      </c>
    </row>
  </sheetData>
  <mergeCells count="245">
    <mergeCell ref="A1199:M1199"/>
    <mergeCell ref="A1167:M1167"/>
    <mergeCell ref="A1172:M1172"/>
    <mergeCell ref="A1177:M1177"/>
    <mergeCell ref="A1181:M1181"/>
    <mergeCell ref="A1188:M1188"/>
    <mergeCell ref="A1192:M1192"/>
    <mergeCell ref="A1135:M1135"/>
    <mergeCell ref="A1142:M1142"/>
    <mergeCell ref="A1147:M1147"/>
    <mergeCell ref="A1152:M1152"/>
    <mergeCell ref="A1157:M1157"/>
    <mergeCell ref="A1162:M1162"/>
    <mergeCell ref="A1093:M1093"/>
    <mergeCell ref="A1100:M1100"/>
    <mergeCell ref="A1107:M1107"/>
    <mergeCell ref="A1114:M1114"/>
    <mergeCell ref="A1121:M1121"/>
    <mergeCell ref="A1128:M1128"/>
    <mergeCell ref="A1053:M1053"/>
    <mergeCell ref="A1059:M1059"/>
    <mergeCell ref="A1065:M1065"/>
    <mergeCell ref="A1072:M1072"/>
    <mergeCell ref="A1079:M1079"/>
    <mergeCell ref="A1086:M1086"/>
    <mergeCell ref="A1012:M1012"/>
    <mergeCell ref="A1017:M1017"/>
    <mergeCell ref="A1025:M1025"/>
    <mergeCell ref="A1031:M1031"/>
    <mergeCell ref="A1038:M1038"/>
    <mergeCell ref="A1047:M1047"/>
    <mergeCell ref="A975:M975"/>
    <mergeCell ref="A981:M981"/>
    <mergeCell ref="A987:M987"/>
    <mergeCell ref="A994:M994"/>
    <mergeCell ref="A1000:M1000"/>
    <mergeCell ref="A1006:M1006"/>
    <mergeCell ref="A935:M935"/>
    <mergeCell ref="A941:M941"/>
    <mergeCell ref="A946:M946"/>
    <mergeCell ref="A952:M952"/>
    <mergeCell ref="A965:M965"/>
    <mergeCell ref="A971:M971"/>
    <mergeCell ref="A900:M900"/>
    <mergeCell ref="A904:M904"/>
    <mergeCell ref="A910:M910"/>
    <mergeCell ref="A916:M916"/>
    <mergeCell ref="A922:M922"/>
    <mergeCell ref="A930:M930"/>
    <mergeCell ref="A861:M861"/>
    <mergeCell ref="A866:M866"/>
    <mergeCell ref="A871:M871"/>
    <mergeCell ref="A875:M875"/>
    <mergeCell ref="A881:M881"/>
    <mergeCell ref="A887:M887"/>
    <mergeCell ref="A823:M823"/>
    <mergeCell ref="A830:M830"/>
    <mergeCell ref="A837:M837"/>
    <mergeCell ref="A843:M843"/>
    <mergeCell ref="A849:M849"/>
    <mergeCell ref="A856:M856"/>
    <mergeCell ref="A785:M785"/>
    <mergeCell ref="A792:M792"/>
    <mergeCell ref="A798:M798"/>
    <mergeCell ref="A806:M806"/>
    <mergeCell ref="A812:M812"/>
    <mergeCell ref="A817:M817"/>
    <mergeCell ref="A755:M755"/>
    <mergeCell ref="A759:M759"/>
    <mergeCell ref="A765:M765"/>
    <mergeCell ref="A771:M771"/>
    <mergeCell ref="A775:M775"/>
    <mergeCell ref="A779:M779"/>
    <mergeCell ref="A721:M721"/>
    <mergeCell ref="A727:M727"/>
    <mergeCell ref="A733:M733"/>
    <mergeCell ref="A739:M739"/>
    <mergeCell ref="A743:M743"/>
    <mergeCell ref="A749:M749"/>
    <mergeCell ref="A690:M690"/>
    <mergeCell ref="A695:M695"/>
    <mergeCell ref="A699:M699"/>
    <mergeCell ref="A705:M705"/>
    <mergeCell ref="A711:M711"/>
    <mergeCell ref="A717:M717"/>
    <mergeCell ref="A648:M648"/>
    <mergeCell ref="A655:M655"/>
    <mergeCell ref="A665:M665"/>
    <mergeCell ref="A671:M671"/>
    <mergeCell ref="A678:M678"/>
    <mergeCell ref="A683:M683"/>
    <mergeCell ref="A609:M609"/>
    <mergeCell ref="A616:M616"/>
    <mergeCell ref="A623:M623"/>
    <mergeCell ref="A627:M627"/>
    <mergeCell ref="A634:M634"/>
    <mergeCell ref="A641:M641"/>
    <mergeCell ref="A577:M577"/>
    <mergeCell ref="A585:M585"/>
    <mergeCell ref="A589:M589"/>
    <mergeCell ref="A593:M593"/>
    <mergeCell ref="A597:M597"/>
    <mergeCell ref="A602:M602"/>
    <mergeCell ref="A543:M543"/>
    <mergeCell ref="A548:M548"/>
    <mergeCell ref="A553:M553"/>
    <mergeCell ref="A558:M558"/>
    <mergeCell ref="A564:M564"/>
    <mergeCell ref="A570:M570"/>
    <mergeCell ref="A513:M513"/>
    <mergeCell ref="A518:M518"/>
    <mergeCell ref="A523:M523"/>
    <mergeCell ref="A528:M528"/>
    <mergeCell ref="A533:M533"/>
    <mergeCell ref="A538:M538"/>
    <mergeCell ref="A481:M481"/>
    <mergeCell ref="A487:M487"/>
    <mergeCell ref="A493:M493"/>
    <mergeCell ref="A498:M498"/>
    <mergeCell ref="A503:M503"/>
    <mergeCell ref="A508:M508"/>
    <mergeCell ref="A444:M444"/>
    <mergeCell ref="A450:M450"/>
    <mergeCell ref="A456:M456"/>
    <mergeCell ref="A462:M462"/>
    <mergeCell ref="A470:M470"/>
    <mergeCell ref="A476:M476"/>
    <mergeCell ref="A408:M408"/>
    <mergeCell ref="A414:M414"/>
    <mergeCell ref="A420:M420"/>
    <mergeCell ref="A426:M426"/>
    <mergeCell ref="A432:M432"/>
    <mergeCell ref="A438:M438"/>
    <mergeCell ref="A379:M379"/>
    <mergeCell ref="A382:M382"/>
    <mergeCell ref="A385:M385"/>
    <mergeCell ref="A389:M389"/>
    <mergeCell ref="A395:M395"/>
    <mergeCell ref="A402:M402"/>
    <mergeCell ref="A348:M348"/>
    <mergeCell ref="A352:M352"/>
    <mergeCell ref="A356:M356"/>
    <mergeCell ref="A362:M362"/>
    <mergeCell ref="A367:M367"/>
    <mergeCell ref="A372:M372"/>
    <mergeCell ref="A301:M301"/>
    <mergeCell ref="A314:M314"/>
    <mergeCell ref="A327:M327"/>
    <mergeCell ref="A333:M333"/>
    <mergeCell ref="A338:M338"/>
    <mergeCell ref="A343:M343"/>
    <mergeCell ref="A263:M263"/>
    <mergeCell ref="A270:M270"/>
    <mergeCell ref="A277:M277"/>
    <mergeCell ref="A283:M283"/>
    <mergeCell ref="A289:M289"/>
    <mergeCell ref="A295:M295"/>
    <mergeCell ref="A231:M231"/>
    <mergeCell ref="A236:M236"/>
    <mergeCell ref="A242:M242"/>
    <mergeCell ref="A248:M248"/>
    <mergeCell ref="A253:M253"/>
    <mergeCell ref="A258:M258"/>
    <mergeCell ref="A200:M200"/>
    <mergeCell ref="A206:M206"/>
    <mergeCell ref="A211:M211"/>
    <mergeCell ref="A216:M216"/>
    <mergeCell ref="A221:M221"/>
    <mergeCell ref="A226:M226"/>
    <mergeCell ref="A163:M163"/>
    <mergeCell ref="A169:M169"/>
    <mergeCell ref="A174:M174"/>
    <mergeCell ref="A180:M180"/>
    <mergeCell ref="A187:M187"/>
    <mergeCell ref="A194:M194"/>
    <mergeCell ref="A123:M123"/>
    <mergeCell ref="A129:M129"/>
    <mergeCell ref="A134:M134"/>
    <mergeCell ref="A139:M139"/>
    <mergeCell ref="A149:M149"/>
    <mergeCell ref="A157:M157"/>
    <mergeCell ref="A80:M80"/>
    <mergeCell ref="A85:M85"/>
    <mergeCell ref="A93:M93"/>
    <mergeCell ref="A101:M101"/>
    <mergeCell ref="A105:M105"/>
    <mergeCell ref="A113:M113"/>
    <mergeCell ref="A39:M39"/>
    <mergeCell ref="A43:M43"/>
    <mergeCell ref="A49:M49"/>
    <mergeCell ref="A54:M54"/>
    <mergeCell ref="A63:M63"/>
    <mergeCell ref="A74:M74"/>
    <mergeCell ref="A4:M4"/>
    <mergeCell ref="A14:M14"/>
    <mergeCell ref="A20:M20"/>
    <mergeCell ref="A27:M27"/>
    <mergeCell ref="A31:M31"/>
    <mergeCell ref="A35:M35"/>
    <mergeCell ref="AR2:AR3"/>
    <mergeCell ref="AS2:AS3"/>
    <mergeCell ref="AT2:AT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T2:T3"/>
    <mergeCell ref="U2:U3"/>
    <mergeCell ref="V2:V3"/>
    <mergeCell ref="AU2:AU3"/>
    <mergeCell ref="AV2:AV3"/>
    <mergeCell ref="AW2:AW3"/>
    <mergeCell ref="AL2:AL3"/>
    <mergeCell ref="AM2:AM3"/>
    <mergeCell ref="AN2:AN3"/>
    <mergeCell ref="AO2:AO3"/>
    <mergeCell ref="AP2:AP3"/>
    <mergeCell ref="AQ2:AQ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1" type="noConversion"/>
  <pageMargins left="0.78740157480314954" right="0" top="0.39370078740157477" bottom="0.39370078740157477" header="0" footer="0"/>
  <pageSetup paperSize="9" scale="65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opLeftCell="B1" workbookViewId="0"/>
  </sheetViews>
  <sheetFormatPr defaultRowHeight="16.5" x14ac:dyDescent="0.3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1" width="11.625" hidden="1" customWidth="1"/>
  </cols>
  <sheetData>
    <row r="1" spans="1:11" ht="30" customHeight="1" x14ac:dyDescent="0.3">
      <c r="A1" s="31" t="s">
        <v>2467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30" customHeight="1" x14ac:dyDescent="0.3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ht="30" customHeight="1" x14ac:dyDescent="0.3">
      <c r="A3" s="4" t="s">
        <v>860</v>
      </c>
      <c r="B3" s="4" t="s">
        <v>2</v>
      </c>
      <c r="C3" s="4" t="s">
        <v>3</v>
      </c>
      <c r="D3" s="4" t="s">
        <v>4</v>
      </c>
      <c r="E3" s="4" t="s">
        <v>861</v>
      </c>
      <c r="F3" s="4" t="s">
        <v>862</v>
      </c>
      <c r="G3" s="4" t="s">
        <v>863</v>
      </c>
      <c r="H3" s="4" t="s">
        <v>864</v>
      </c>
      <c r="I3" s="4" t="s">
        <v>865</v>
      </c>
      <c r="J3" s="4" t="s">
        <v>2468</v>
      </c>
      <c r="K3" s="1" t="s">
        <v>2469</v>
      </c>
    </row>
    <row r="4" spans="1:11" ht="30" customHeight="1" x14ac:dyDescent="0.3">
      <c r="A4" s="8" t="s">
        <v>111</v>
      </c>
      <c r="B4" s="8" t="s">
        <v>108</v>
      </c>
      <c r="C4" s="8" t="s">
        <v>109</v>
      </c>
      <c r="D4" s="8" t="s">
        <v>104</v>
      </c>
      <c r="E4" s="15">
        <v>294</v>
      </c>
      <c r="F4" s="15">
        <v>751</v>
      </c>
      <c r="G4" s="15">
        <v>369</v>
      </c>
      <c r="H4" s="15">
        <v>1414</v>
      </c>
      <c r="I4" s="8" t="s">
        <v>110</v>
      </c>
      <c r="J4" s="8" t="s">
        <v>52</v>
      </c>
      <c r="K4" s="2" t="s">
        <v>111</v>
      </c>
    </row>
    <row r="5" spans="1:11" ht="30" customHeight="1" x14ac:dyDescent="0.3">
      <c r="A5" s="8" t="s">
        <v>116</v>
      </c>
      <c r="B5" s="8" t="s">
        <v>113</v>
      </c>
      <c r="C5" s="8" t="s">
        <v>114</v>
      </c>
      <c r="D5" s="8" t="s">
        <v>104</v>
      </c>
      <c r="E5" s="15">
        <v>2662</v>
      </c>
      <c r="F5" s="15">
        <v>4652</v>
      </c>
      <c r="G5" s="15">
        <v>2024</v>
      </c>
      <c r="H5" s="15">
        <v>9338</v>
      </c>
      <c r="I5" s="8" t="s">
        <v>115</v>
      </c>
      <c r="J5" s="8" t="s">
        <v>52</v>
      </c>
      <c r="K5" s="2" t="s">
        <v>116</v>
      </c>
    </row>
    <row r="6" spans="1:11" ht="30" customHeight="1" x14ac:dyDescent="0.3">
      <c r="A6" s="8" t="s">
        <v>121</v>
      </c>
      <c r="B6" s="8" t="s">
        <v>118</v>
      </c>
      <c r="C6" s="8" t="s">
        <v>119</v>
      </c>
      <c r="D6" s="8" t="s">
        <v>104</v>
      </c>
      <c r="E6" s="15">
        <v>454</v>
      </c>
      <c r="F6" s="15">
        <v>7075</v>
      </c>
      <c r="G6" s="15">
        <v>373</v>
      </c>
      <c r="H6" s="15">
        <v>7902</v>
      </c>
      <c r="I6" s="8" t="s">
        <v>120</v>
      </c>
      <c r="J6" s="8" t="s">
        <v>52</v>
      </c>
      <c r="K6" s="2" t="s">
        <v>121</v>
      </c>
    </row>
    <row r="7" spans="1:11" ht="30" customHeight="1" x14ac:dyDescent="0.3">
      <c r="A7" s="8" t="s">
        <v>157</v>
      </c>
      <c r="B7" s="8" t="s">
        <v>153</v>
      </c>
      <c r="C7" s="8" t="s">
        <v>154</v>
      </c>
      <c r="D7" s="8" t="s">
        <v>155</v>
      </c>
      <c r="E7" s="15">
        <v>32794</v>
      </c>
      <c r="F7" s="15">
        <v>308480</v>
      </c>
      <c r="G7" s="15">
        <v>86993</v>
      </c>
      <c r="H7" s="15">
        <v>428267</v>
      </c>
      <c r="I7" s="8" t="s">
        <v>156</v>
      </c>
      <c r="J7" s="8" t="s">
        <v>52</v>
      </c>
      <c r="K7" s="2" t="s">
        <v>157</v>
      </c>
    </row>
    <row r="8" spans="1:11" ht="30" customHeight="1" x14ac:dyDescent="0.3">
      <c r="A8" s="8" t="s">
        <v>162</v>
      </c>
      <c r="B8" s="8" t="s">
        <v>159</v>
      </c>
      <c r="C8" s="8" t="s">
        <v>160</v>
      </c>
      <c r="D8" s="8" t="s">
        <v>155</v>
      </c>
      <c r="E8" s="15">
        <v>47770</v>
      </c>
      <c r="F8" s="15">
        <v>520790</v>
      </c>
      <c r="G8" s="15">
        <v>130292</v>
      </c>
      <c r="H8" s="15">
        <v>698852</v>
      </c>
      <c r="I8" s="8" t="s">
        <v>161</v>
      </c>
      <c r="J8" s="8" t="s">
        <v>52</v>
      </c>
      <c r="K8" s="2" t="s">
        <v>162</v>
      </c>
    </row>
    <row r="9" spans="1:11" ht="30" customHeight="1" x14ac:dyDescent="0.3">
      <c r="A9" s="8" t="s">
        <v>1644</v>
      </c>
      <c r="B9" s="8" t="s">
        <v>1640</v>
      </c>
      <c r="C9" s="8" t="s">
        <v>1641</v>
      </c>
      <c r="D9" s="8" t="s">
        <v>1642</v>
      </c>
      <c r="E9" s="15">
        <v>48761</v>
      </c>
      <c r="F9" s="15">
        <v>483792</v>
      </c>
      <c r="G9" s="15">
        <v>35383</v>
      </c>
      <c r="H9" s="15">
        <v>567936</v>
      </c>
      <c r="I9" s="8" t="s">
        <v>1643</v>
      </c>
      <c r="J9" s="8" t="s">
        <v>52</v>
      </c>
      <c r="K9" s="2" t="s">
        <v>1644</v>
      </c>
    </row>
    <row r="10" spans="1:11" ht="30" customHeight="1" x14ac:dyDescent="0.3">
      <c r="A10" s="8" t="s">
        <v>1649</v>
      </c>
      <c r="B10" s="8" t="s">
        <v>1646</v>
      </c>
      <c r="C10" s="8" t="s">
        <v>1647</v>
      </c>
      <c r="D10" s="8" t="s">
        <v>1642</v>
      </c>
      <c r="E10" s="15">
        <v>19246</v>
      </c>
      <c r="F10" s="15">
        <v>102183</v>
      </c>
      <c r="G10" s="15">
        <v>29704</v>
      </c>
      <c r="H10" s="15">
        <v>151133</v>
      </c>
      <c r="I10" s="8" t="s">
        <v>1648</v>
      </c>
      <c r="J10" s="8" t="s">
        <v>52</v>
      </c>
      <c r="K10" s="2" t="s">
        <v>1649</v>
      </c>
    </row>
    <row r="11" spans="1:11" ht="30" customHeight="1" x14ac:dyDescent="0.3">
      <c r="A11" s="8" t="s">
        <v>1654</v>
      </c>
      <c r="B11" s="8" t="s">
        <v>1651</v>
      </c>
      <c r="C11" s="8" t="s">
        <v>1652</v>
      </c>
      <c r="D11" s="8" t="s">
        <v>1642</v>
      </c>
      <c r="E11" s="15">
        <v>172</v>
      </c>
      <c r="F11" s="15">
        <v>6384</v>
      </c>
      <c r="G11" s="15">
        <v>68</v>
      </c>
      <c r="H11" s="15">
        <v>6624</v>
      </c>
      <c r="I11" s="8" t="s">
        <v>1653</v>
      </c>
      <c r="J11" s="8" t="s">
        <v>52</v>
      </c>
      <c r="K11" s="2" t="s">
        <v>1654</v>
      </c>
    </row>
    <row r="12" spans="1:11" ht="30" customHeight="1" x14ac:dyDescent="0.3">
      <c r="A12" s="8" t="s">
        <v>1661</v>
      </c>
      <c r="B12" s="8" t="s">
        <v>650</v>
      </c>
      <c r="C12" s="8" t="s">
        <v>1659</v>
      </c>
      <c r="D12" s="8" t="s">
        <v>196</v>
      </c>
      <c r="E12" s="15">
        <v>480</v>
      </c>
      <c r="F12" s="15">
        <v>7747</v>
      </c>
      <c r="G12" s="15">
        <v>606</v>
      </c>
      <c r="H12" s="15">
        <v>8833</v>
      </c>
      <c r="I12" s="8" t="s">
        <v>1660</v>
      </c>
      <c r="J12" s="8" t="s">
        <v>52</v>
      </c>
      <c r="K12" s="2" t="s">
        <v>1661</v>
      </c>
    </row>
    <row r="13" spans="1:11" ht="30" customHeight="1" x14ac:dyDescent="0.3">
      <c r="A13" s="8" t="s">
        <v>1672</v>
      </c>
      <c r="B13" s="8" t="s">
        <v>1669</v>
      </c>
      <c r="C13" s="8" t="s">
        <v>1670</v>
      </c>
      <c r="D13" s="8" t="s">
        <v>1642</v>
      </c>
      <c r="E13" s="15">
        <v>56440</v>
      </c>
      <c r="F13" s="15">
        <v>406519</v>
      </c>
      <c r="G13" s="15">
        <v>45911</v>
      </c>
      <c r="H13" s="15">
        <v>508870</v>
      </c>
      <c r="I13" s="8" t="s">
        <v>1671</v>
      </c>
      <c r="J13" s="8" t="s">
        <v>52</v>
      </c>
      <c r="K13" s="2" t="s">
        <v>1672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91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3"/>
  <sheetViews>
    <sheetView workbookViewId="0"/>
  </sheetViews>
  <sheetFormatPr defaultRowHeight="16.5" x14ac:dyDescent="0.3"/>
  <cols>
    <col min="1" max="1" width="77.625" customWidth="1"/>
    <col min="2" max="5" width="13.625" customWidth="1"/>
    <col min="6" max="6" width="12.625" customWidth="1"/>
    <col min="7" max="8" width="11.625" hidden="1" customWidth="1"/>
    <col min="9" max="10" width="30.625" hidden="1" customWidth="1"/>
    <col min="11" max="11" width="6.625" hidden="1" customWidth="1"/>
    <col min="12" max="12" width="13.625" hidden="1" customWidth="1"/>
  </cols>
  <sheetData>
    <row r="1" spans="1:12" ht="30" customHeight="1" x14ac:dyDescent="0.3">
      <c r="A1" s="31" t="s">
        <v>2470</v>
      </c>
      <c r="B1" s="31"/>
      <c r="C1" s="31"/>
      <c r="D1" s="31"/>
      <c r="E1" s="31"/>
      <c r="F1" s="31"/>
    </row>
    <row r="2" spans="1:12" ht="30" customHeight="1" x14ac:dyDescent="0.3">
      <c r="A2" s="39" t="s">
        <v>1</v>
      </c>
      <c r="B2" s="39"/>
      <c r="C2" s="39"/>
      <c r="D2" s="39"/>
      <c r="E2" s="39"/>
      <c r="F2" s="39"/>
    </row>
    <row r="3" spans="1:12" ht="30" customHeight="1" x14ac:dyDescent="0.3">
      <c r="A3" s="4" t="s">
        <v>2471</v>
      </c>
      <c r="B3" s="4" t="s">
        <v>861</v>
      </c>
      <c r="C3" s="4" t="s">
        <v>862</v>
      </c>
      <c r="D3" s="4" t="s">
        <v>863</v>
      </c>
      <c r="E3" s="4" t="s">
        <v>864</v>
      </c>
      <c r="F3" s="4" t="s">
        <v>2468</v>
      </c>
      <c r="G3" s="1" t="s">
        <v>2469</v>
      </c>
      <c r="H3" s="1" t="s">
        <v>2472</v>
      </c>
      <c r="I3" s="1" t="s">
        <v>2473</v>
      </c>
      <c r="J3" s="1" t="s">
        <v>2474</v>
      </c>
      <c r="K3" s="1" t="s">
        <v>4</v>
      </c>
      <c r="L3" s="1" t="s">
        <v>5</v>
      </c>
    </row>
    <row r="4" spans="1:12" ht="20.100000000000001" customHeight="1" x14ac:dyDescent="0.3">
      <c r="A4" s="16" t="s">
        <v>2475</v>
      </c>
      <c r="B4" s="16"/>
      <c r="C4" s="16"/>
      <c r="D4" s="16"/>
      <c r="E4" s="16"/>
      <c r="F4" s="17" t="s">
        <v>52</v>
      </c>
      <c r="G4" s="1" t="s">
        <v>111</v>
      </c>
      <c r="I4" s="1" t="s">
        <v>108</v>
      </c>
      <c r="J4" s="1" t="s">
        <v>109</v>
      </c>
      <c r="K4" s="1" t="s">
        <v>104</v>
      </c>
    </row>
    <row r="5" spans="1:12" ht="20.100000000000001" customHeight="1" x14ac:dyDescent="0.3">
      <c r="A5" s="18" t="s">
        <v>52</v>
      </c>
      <c r="B5" s="19"/>
      <c r="C5" s="19"/>
      <c r="D5" s="19"/>
      <c r="E5" s="19"/>
      <c r="F5" s="18" t="s">
        <v>52</v>
      </c>
      <c r="G5" s="1" t="s">
        <v>111</v>
      </c>
      <c r="H5" s="1" t="s">
        <v>2476</v>
      </c>
      <c r="I5" s="1" t="s">
        <v>52</v>
      </c>
      <c r="J5" s="1" t="s">
        <v>52</v>
      </c>
      <c r="K5" s="1" t="s">
        <v>52</v>
      </c>
      <c r="L5">
        <v>1</v>
      </c>
    </row>
    <row r="6" spans="1:12" ht="20.100000000000001" customHeight="1" x14ac:dyDescent="0.3">
      <c r="A6" s="18" t="s">
        <v>2477</v>
      </c>
      <c r="B6" s="19">
        <v>0</v>
      </c>
      <c r="C6" s="19">
        <v>0</v>
      </c>
      <c r="D6" s="19">
        <v>0</v>
      </c>
      <c r="E6" s="19">
        <v>0</v>
      </c>
      <c r="F6" s="18" t="s">
        <v>52</v>
      </c>
      <c r="G6" s="1" t="s">
        <v>111</v>
      </c>
      <c r="H6" s="1" t="s">
        <v>2478</v>
      </c>
      <c r="I6" s="1" t="s">
        <v>2479</v>
      </c>
      <c r="J6" s="1" t="s">
        <v>52</v>
      </c>
      <c r="K6" s="1" t="s">
        <v>52</v>
      </c>
    </row>
    <row r="7" spans="1:12" ht="20.100000000000001" customHeight="1" x14ac:dyDescent="0.3">
      <c r="A7" s="18" t="s">
        <v>2480</v>
      </c>
      <c r="B7" s="19">
        <v>0</v>
      </c>
      <c r="C7" s="19">
        <v>0</v>
      </c>
      <c r="D7" s="19">
        <v>0</v>
      </c>
      <c r="E7" s="19">
        <v>0</v>
      </c>
      <c r="F7" s="18" t="s">
        <v>52</v>
      </c>
      <c r="G7" s="1" t="s">
        <v>111</v>
      </c>
      <c r="H7" s="1" t="s">
        <v>2478</v>
      </c>
      <c r="I7" s="1" t="s">
        <v>2480</v>
      </c>
      <c r="J7" s="1" t="s">
        <v>52</v>
      </c>
      <c r="K7" s="1" t="s">
        <v>52</v>
      </c>
    </row>
    <row r="8" spans="1:12" ht="20.100000000000001" customHeight="1" x14ac:dyDescent="0.3">
      <c r="A8" s="18" t="s">
        <v>2481</v>
      </c>
      <c r="B8" s="19">
        <v>0</v>
      </c>
      <c r="C8" s="19">
        <v>0</v>
      </c>
      <c r="D8" s="19">
        <v>0</v>
      </c>
      <c r="E8" s="19">
        <v>0</v>
      </c>
      <c r="F8" s="18" t="s">
        <v>52</v>
      </c>
      <c r="G8" s="1" t="s">
        <v>111</v>
      </c>
      <c r="H8" s="1" t="s">
        <v>2478</v>
      </c>
      <c r="I8" s="1" t="s">
        <v>2482</v>
      </c>
      <c r="J8" s="1" t="s">
        <v>52</v>
      </c>
      <c r="K8" s="1" t="s">
        <v>52</v>
      </c>
    </row>
    <row r="9" spans="1:12" ht="20.100000000000001" customHeight="1" x14ac:dyDescent="0.3">
      <c r="A9" s="18" t="s">
        <v>2483</v>
      </c>
      <c r="B9" s="19">
        <v>0</v>
      </c>
      <c r="C9" s="19">
        <v>0</v>
      </c>
      <c r="D9" s="19">
        <v>0</v>
      </c>
      <c r="E9" s="19">
        <v>0</v>
      </c>
      <c r="F9" s="18" t="s">
        <v>52</v>
      </c>
      <c r="G9" s="1" t="s">
        <v>111</v>
      </c>
      <c r="H9" s="1" t="s">
        <v>2478</v>
      </c>
      <c r="I9" s="1" t="s">
        <v>2484</v>
      </c>
      <c r="J9" s="1" t="s">
        <v>52</v>
      </c>
      <c r="K9" s="1" t="s">
        <v>52</v>
      </c>
    </row>
    <row r="10" spans="1:12" ht="20.100000000000001" customHeight="1" x14ac:dyDescent="0.3">
      <c r="A10" s="18" t="s">
        <v>2485</v>
      </c>
      <c r="B10" s="19">
        <v>0</v>
      </c>
      <c r="C10" s="19">
        <v>0</v>
      </c>
      <c r="D10" s="19">
        <v>0</v>
      </c>
      <c r="E10" s="19">
        <v>0</v>
      </c>
      <c r="F10" s="18" t="s">
        <v>52</v>
      </c>
      <c r="G10" s="1" t="s">
        <v>111</v>
      </c>
      <c r="H10" s="1" t="s">
        <v>2478</v>
      </c>
      <c r="I10" s="1" t="s">
        <v>2486</v>
      </c>
      <c r="J10" s="1" t="s">
        <v>52</v>
      </c>
      <c r="K10" s="1" t="s">
        <v>52</v>
      </c>
    </row>
    <row r="11" spans="1:12" ht="20.100000000000001" customHeight="1" x14ac:dyDescent="0.3">
      <c r="A11" s="18" t="s">
        <v>2487</v>
      </c>
      <c r="B11" s="19">
        <v>0</v>
      </c>
      <c r="C11" s="19">
        <v>0</v>
      </c>
      <c r="D11" s="19">
        <v>0</v>
      </c>
      <c r="E11" s="19">
        <v>0</v>
      </c>
      <c r="F11" s="18" t="s">
        <v>52</v>
      </c>
      <c r="G11" s="1" t="s">
        <v>111</v>
      </c>
      <c r="H11" s="1" t="s">
        <v>2478</v>
      </c>
      <c r="I11" s="1" t="s">
        <v>2488</v>
      </c>
      <c r="J11" s="1" t="s">
        <v>52</v>
      </c>
      <c r="K11" s="1" t="s">
        <v>52</v>
      </c>
    </row>
    <row r="12" spans="1:12" ht="20.100000000000001" customHeight="1" x14ac:dyDescent="0.3">
      <c r="A12" s="18" t="s">
        <v>2489</v>
      </c>
      <c r="B12" s="19">
        <v>0</v>
      </c>
      <c r="C12" s="19">
        <v>0</v>
      </c>
      <c r="D12" s="19">
        <v>0</v>
      </c>
      <c r="E12" s="19">
        <v>0</v>
      </c>
      <c r="F12" s="18" t="s">
        <v>52</v>
      </c>
      <c r="G12" s="1" t="s">
        <v>111</v>
      </c>
      <c r="H12" s="1" t="s">
        <v>2478</v>
      </c>
      <c r="I12" s="1" t="s">
        <v>2490</v>
      </c>
      <c r="J12" s="1" t="s">
        <v>52</v>
      </c>
      <c r="K12" s="1" t="s">
        <v>52</v>
      </c>
    </row>
    <row r="13" spans="1:12" ht="20.100000000000001" customHeight="1" x14ac:dyDescent="0.3">
      <c r="A13" s="18" t="s">
        <v>2491</v>
      </c>
      <c r="B13" s="19">
        <v>0</v>
      </c>
      <c r="C13" s="19">
        <v>0</v>
      </c>
      <c r="D13" s="19">
        <v>0</v>
      </c>
      <c r="E13" s="19">
        <v>0</v>
      </c>
      <c r="F13" s="18" t="s">
        <v>52</v>
      </c>
      <c r="G13" s="1" t="s">
        <v>111</v>
      </c>
      <c r="H13" s="1" t="s">
        <v>2478</v>
      </c>
      <c r="I13" s="1" t="s">
        <v>2492</v>
      </c>
      <c r="J13" s="1" t="s">
        <v>52</v>
      </c>
      <c r="K13" s="1" t="s">
        <v>52</v>
      </c>
    </row>
    <row r="14" spans="1:12" ht="20.100000000000001" customHeight="1" x14ac:dyDescent="0.3">
      <c r="A14" s="18" t="s">
        <v>2493</v>
      </c>
      <c r="B14" s="19">
        <v>0</v>
      </c>
      <c r="C14" s="19">
        <v>0</v>
      </c>
      <c r="D14" s="19">
        <v>0</v>
      </c>
      <c r="E14" s="19">
        <v>0</v>
      </c>
      <c r="F14" s="18" t="s">
        <v>52</v>
      </c>
      <c r="G14" s="1" t="s">
        <v>111</v>
      </c>
      <c r="H14" s="1" t="s">
        <v>2478</v>
      </c>
      <c r="I14" s="1" t="s">
        <v>2494</v>
      </c>
      <c r="J14" s="1" t="s">
        <v>52</v>
      </c>
      <c r="K14" s="1" t="s">
        <v>52</v>
      </c>
    </row>
    <row r="15" spans="1:12" ht="20.100000000000001" customHeight="1" x14ac:dyDescent="0.3">
      <c r="A15" s="18" t="s">
        <v>2480</v>
      </c>
      <c r="B15" s="19">
        <v>0</v>
      </c>
      <c r="C15" s="19">
        <v>0</v>
      </c>
      <c r="D15" s="19">
        <v>0</v>
      </c>
      <c r="E15" s="19">
        <v>0</v>
      </c>
      <c r="F15" s="18" t="s">
        <v>52</v>
      </c>
      <c r="G15" s="1" t="s">
        <v>111</v>
      </c>
      <c r="H15" s="1" t="s">
        <v>2478</v>
      </c>
      <c r="I15" s="1" t="s">
        <v>52</v>
      </c>
      <c r="J15" s="1" t="s">
        <v>52</v>
      </c>
      <c r="K15" s="1" t="s">
        <v>52</v>
      </c>
    </row>
    <row r="16" spans="1:12" ht="20.100000000000001" customHeight="1" x14ac:dyDescent="0.3">
      <c r="A16" s="18" t="s">
        <v>2495</v>
      </c>
      <c r="B16" s="19">
        <v>294.5</v>
      </c>
      <c r="C16" s="19">
        <v>0</v>
      </c>
      <c r="D16" s="19">
        <v>0</v>
      </c>
      <c r="E16" s="19">
        <v>294.5</v>
      </c>
      <c r="F16" s="18" t="s">
        <v>52</v>
      </c>
      <c r="G16" s="1" t="s">
        <v>111</v>
      </c>
      <c r="H16" s="1" t="s">
        <v>2478</v>
      </c>
      <c r="I16" s="1" t="s">
        <v>2496</v>
      </c>
      <c r="J16" s="1" t="s">
        <v>52</v>
      </c>
      <c r="K16" s="1" t="s">
        <v>52</v>
      </c>
    </row>
    <row r="17" spans="1:12" ht="20.100000000000001" customHeight="1" x14ac:dyDescent="0.3">
      <c r="A17" s="18" t="s">
        <v>2497</v>
      </c>
      <c r="B17" s="19">
        <v>0</v>
      </c>
      <c r="C17" s="19">
        <v>751.2</v>
      </c>
      <c r="D17" s="19">
        <v>0</v>
      </c>
      <c r="E17" s="19">
        <v>751.2</v>
      </c>
      <c r="F17" s="18" t="s">
        <v>52</v>
      </c>
      <c r="G17" s="1" t="s">
        <v>111</v>
      </c>
      <c r="H17" s="1" t="s">
        <v>2478</v>
      </c>
      <c r="I17" s="1" t="s">
        <v>2498</v>
      </c>
      <c r="J17" s="1" t="s">
        <v>52</v>
      </c>
      <c r="K17" s="1" t="s">
        <v>52</v>
      </c>
    </row>
    <row r="18" spans="1:12" ht="20.100000000000001" customHeight="1" x14ac:dyDescent="0.3">
      <c r="A18" s="18" t="s">
        <v>2499</v>
      </c>
      <c r="B18" s="19">
        <v>0</v>
      </c>
      <c r="C18" s="19">
        <v>0</v>
      </c>
      <c r="D18" s="19">
        <v>369.3</v>
      </c>
      <c r="E18" s="19">
        <v>369.3</v>
      </c>
      <c r="F18" s="18" t="s">
        <v>52</v>
      </c>
      <c r="G18" s="1" t="s">
        <v>111</v>
      </c>
      <c r="H18" s="1" t="s">
        <v>2478</v>
      </c>
      <c r="I18" s="1" t="s">
        <v>2500</v>
      </c>
      <c r="J18" s="1" t="s">
        <v>52</v>
      </c>
      <c r="K18" s="1" t="s">
        <v>52</v>
      </c>
    </row>
    <row r="19" spans="1:12" ht="20.100000000000001" customHeight="1" x14ac:dyDescent="0.3">
      <c r="A19" s="18" t="s">
        <v>2501</v>
      </c>
      <c r="B19" s="19">
        <v>294.5</v>
      </c>
      <c r="C19" s="19">
        <v>751.2</v>
      </c>
      <c r="D19" s="19">
        <v>369.3</v>
      </c>
      <c r="E19" s="19">
        <v>1415</v>
      </c>
      <c r="F19" s="18" t="s">
        <v>52</v>
      </c>
      <c r="G19" s="1" t="s">
        <v>111</v>
      </c>
      <c r="H19" s="1" t="s">
        <v>2478</v>
      </c>
      <c r="I19" s="1" t="s">
        <v>2502</v>
      </c>
      <c r="J19" s="1" t="s">
        <v>52</v>
      </c>
      <c r="K19" s="1" t="s">
        <v>52</v>
      </c>
    </row>
    <row r="20" spans="1:12" ht="20.100000000000001" customHeight="1" x14ac:dyDescent="0.3">
      <c r="A20" s="18" t="s">
        <v>2503</v>
      </c>
      <c r="B20" s="20">
        <v>294</v>
      </c>
      <c r="C20" s="20">
        <v>751</v>
      </c>
      <c r="D20" s="20">
        <v>369</v>
      </c>
      <c r="E20" s="20">
        <v>1414</v>
      </c>
      <c r="F20" s="21"/>
    </row>
    <row r="21" spans="1:12" ht="20.100000000000001" customHeight="1" x14ac:dyDescent="0.3">
      <c r="A21" s="21"/>
      <c r="B21" s="21"/>
      <c r="C21" s="21"/>
      <c r="D21" s="21"/>
      <c r="E21" s="21"/>
      <c r="F21" s="21"/>
    </row>
    <row r="22" spans="1:12" ht="20.100000000000001" customHeight="1" x14ac:dyDescent="0.3">
      <c r="A22" s="21" t="s">
        <v>2504</v>
      </c>
      <c r="B22" s="21"/>
      <c r="C22" s="21"/>
      <c r="D22" s="21"/>
      <c r="E22" s="21"/>
      <c r="F22" s="18" t="s">
        <v>52</v>
      </c>
      <c r="G22" s="1" t="s">
        <v>116</v>
      </c>
      <c r="I22" s="1" t="s">
        <v>113</v>
      </c>
      <c r="J22" s="1" t="s">
        <v>114</v>
      </c>
      <c r="K22" s="1" t="s">
        <v>104</v>
      </c>
    </row>
    <row r="23" spans="1:12" ht="20.100000000000001" customHeight="1" x14ac:dyDescent="0.3">
      <c r="A23" s="18" t="s">
        <v>52</v>
      </c>
      <c r="B23" s="19"/>
      <c r="C23" s="19"/>
      <c r="D23" s="19"/>
      <c r="E23" s="19"/>
      <c r="F23" s="18" t="s">
        <v>52</v>
      </c>
      <c r="G23" s="1" t="s">
        <v>116</v>
      </c>
      <c r="H23" s="1" t="s">
        <v>2476</v>
      </c>
      <c r="I23" s="1" t="s">
        <v>52</v>
      </c>
      <c r="J23" s="1" t="s">
        <v>52</v>
      </c>
      <c r="K23" s="1" t="s">
        <v>104</v>
      </c>
      <c r="L23">
        <v>1</v>
      </c>
    </row>
    <row r="24" spans="1:12" ht="20.100000000000001" customHeight="1" x14ac:dyDescent="0.3">
      <c r="A24" s="18" t="s">
        <v>2505</v>
      </c>
      <c r="B24" s="19">
        <v>0</v>
      </c>
      <c r="C24" s="19">
        <v>0</v>
      </c>
      <c r="D24" s="19">
        <v>0</v>
      </c>
      <c r="E24" s="19">
        <v>0</v>
      </c>
      <c r="F24" s="18" t="s">
        <v>52</v>
      </c>
      <c r="G24" s="1" t="s">
        <v>116</v>
      </c>
      <c r="H24" s="1" t="s">
        <v>2478</v>
      </c>
      <c r="I24" s="1" t="s">
        <v>2506</v>
      </c>
      <c r="J24" s="1" t="s">
        <v>52</v>
      </c>
      <c r="K24" s="1" t="s">
        <v>52</v>
      </c>
    </row>
    <row r="25" spans="1:12" ht="20.100000000000001" customHeight="1" x14ac:dyDescent="0.3">
      <c r="A25" s="18" t="s">
        <v>2480</v>
      </c>
      <c r="B25" s="19">
        <v>0</v>
      </c>
      <c r="C25" s="19">
        <v>0</v>
      </c>
      <c r="D25" s="19">
        <v>0</v>
      </c>
      <c r="E25" s="19">
        <v>0</v>
      </c>
      <c r="F25" s="18" t="s">
        <v>52</v>
      </c>
      <c r="G25" s="1" t="s">
        <v>116</v>
      </c>
      <c r="H25" s="1" t="s">
        <v>2478</v>
      </c>
      <c r="I25" s="1" t="s">
        <v>52</v>
      </c>
      <c r="J25" s="1" t="s">
        <v>52</v>
      </c>
      <c r="K25" s="1" t="s">
        <v>52</v>
      </c>
    </row>
    <row r="26" spans="1:12" ht="20.100000000000001" customHeight="1" x14ac:dyDescent="0.3">
      <c r="A26" s="18" t="s">
        <v>2507</v>
      </c>
      <c r="B26" s="19">
        <v>0</v>
      </c>
      <c r="C26" s="19">
        <v>0</v>
      </c>
      <c r="D26" s="19">
        <v>0</v>
      </c>
      <c r="E26" s="19">
        <v>0</v>
      </c>
      <c r="F26" s="18" t="s">
        <v>52</v>
      </c>
      <c r="G26" s="1" t="s">
        <v>116</v>
      </c>
      <c r="H26" s="1" t="s">
        <v>2478</v>
      </c>
      <c r="I26" s="1" t="s">
        <v>2508</v>
      </c>
      <c r="J26" s="1" t="s">
        <v>52</v>
      </c>
      <c r="K26" s="1" t="s">
        <v>52</v>
      </c>
    </row>
    <row r="27" spans="1:12" ht="20.100000000000001" customHeight="1" x14ac:dyDescent="0.3">
      <c r="A27" s="18" t="s">
        <v>2509</v>
      </c>
      <c r="B27" s="19">
        <v>0</v>
      </c>
      <c r="C27" s="19">
        <v>0</v>
      </c>
      <c r="D27" s="19">
        <v>0</v>
      </c>
      <c r="E27" s="19">
        <v>0</v>
      </c>
      <c r="F27" s="18" t="s">
        <v>52</v>
      </c>
      <c r="G27" s="1" t="s">
        <v>116</v>
      </c>
      <c r="H27" s="1" t="s">
        <v>2478</v>
      </c>
      <c r="I27" s="1" t="s">
        <v>2510</v>
      </c>
      <c r="J27" s="1" t="s">
        <v>52</v>
      </c>
      <c r="K27" s="1" t="s">
        <v>52</v>
      </c>
    </row>
    <row r="28" spans="1:12" ht="20.100000000000001" customHeight="1" x14ac:dyDescent="0.3">
      <c r="A28" s="18" t="s">
        <v>2511</v>
      </c>
      <c r="B28" s="19">
        <v>0</v>
      </c>
      <c r="C28" s="19">
        <v>0</v>
      </c>
      <c r="D28" s="19">
        <v>0</v>
      </c>
      <c r="E28" s="19">
        <v>0</v>
      </c>
      <c r="F28" s="18" t="s">
        <v>52</v>
      </c>
      <c r="G28" s="1" t="s">
        <v>116</v>
      </c>
      <c r="H28" s="1" t="s">
        <v>2478</v>
      </c>
      <c r="I28" s="1" t="s">
        <v>2512</v>
      </c>
      <c r="J28" s="1" t="s">
        <v>52</v>
      </c>
      <c r="K28" s="1" t="s">
        <v>52</v>
      </c>
    </row>
    <row r="29" spans="1:12" ht="20.100000000000001" customHeight="1" x14ac:dyDescent="0.3">
      <c r="A29" s="18" t="s">
        <v>2513</v>
      </c>
      <c r="B29" s="19">
        <v>0</v>
      </c>
      <c r="C29" s="19">
        <v>0</v>
      </c>
      <c r="D29" s="19">
        <v>0</v>
      </c>
      <c r="E29" s="19">
        <v>0</v>
      </c>
      <c r="F29" s="18" t="s">
        <v>52</v>
      </c>
      <c r="G29" s="1" t="s">
        <v>116</v>
      </c>
      <c r="H29" s="1" t="s">
        <v>2478</v>
      </c>
      <c r="I29" s="1" t="s">
        <v>2514</v>
      </c>
      <c r="J29" s="1" t="s">
        <v>52</v>
      </c>
      <c r="K29" s="1" t="s">
        <v>52</v>
      </c>
    </row>
    <row r="30" spans="1:12" ht="20.100000000000001" customHeight="1" x14ac:dyDescent="0.3">
      <c r="A30" s="18" t="s">
        <v>2515</v>
      </c>
      <c r="B30" s="19">
        <v>0</v>
      </c>
      <c r="C30" s="19">
        <v>0</v>
      </c>
      <c r="D30" s="19">
        <v>0</v>
      </c>
      <c r="E30" s="19">
        <v>0</v>
      </c>
      <c r="F30" s="18" t="s">
        <v>52</v>
      </c>
      <c r="G30" s="1" t="s">
        <v>116</v>
      </c>
      <c r="H30" s="1" t="s">
        <v>2478</v>
      </c>
      <c r="I30" s="1" t="s">
        <v>2516</v>
      </c>
      <c r="J30" s="1" t="s">
        <v>52</v>
      </c>
      <c r="K30" s="1" t="s">
        <v>52</v>
      </c>
    </row>
    <row r="31" spans="1:12" ht="20.100000000000001" customHeight="1" x14ac:dyDescent="0.3">
      <c r="A31" s="18" t="s">
        <v>2517</v>
      </c>
      <c r="B31" s="19">
        <v>0</v>
      </c>
      <c r="C31" s="19">
        <v>0</v>
      </c>
      <c r="D31" s="19">
        <v>0</v>
      </c>
      <c r="E31" s="19">
        <v>0</v>
      </c>
      <c r="F31" s="18" t="s">
        <v>52</v>
      </c>
      <c r="G31" s="1" t="s">
        <v>116</v>
      </c>
      <c r="H31" s="1" t="s">
        <v>2478</v>
      </c>
      <c r="I31" s="1" t="s">
        <v>2518</v>
      </c>
      <c r="J31" s="1" t="s">
        <v>52</v>
      </c>
      <c r="K31" s="1" t="s">
        <v>52</v>
      </c>
    </row>
    <row r="32" spans="1:12" ht="20.100000000000001" customHeight="1" x14ac:dyDescent="0.3">
      <c r="A32" s="18" t="s">
        <v>2480</v>
      </c>
      <c r="B32" s="19">
        <v>0</v>
      </c>
      <c r="C32" s="19">
        <v>0</v>
      </c>
      <c r="D32" s="19">
        <v>0</v>
      </c>
      <c r="E32" s="19">
        <v>0</v>
      </c>
      <c r="F32" s="18" t="s">
        <v>52</v>
      </c>
      <c r="G32" s="1" t="s">
        <v>116</v>
      </c>
      <c r="H32" s="1" t="s">
        <v>2478</v>
      </c>
      <c r="I32" s="1" t="s">
        <v>2480</v>
      </c>
      <c r="J32" s="1" t="s">
        <v>52</v>
      </c>
      <c r="K32" s="1" t="s">
        <v>52</v>
      </c>
    </row>
    <row r="33" spans="1:11" ht="20.100000000000001" customHeight="1" x14ac:dyDescent="0.3">
      <c r="A33" s="18" t="s">
        <v>2519</v>
      </c>
      <c r="B33" s="19">
        <v>299.89999999999998</v>
      </c>
      <c r="C33" s="19">
        <v>0</v>
      </c>
      <c r="D33" s="19">
        <v>0</v>
      </c>
      <c r="E33" s="19">
        <v>299.89999999999998</v>
      </c>
      <c r="F33" s="18" t="s">
        <v>52</v>
      </c>
      <c r="G33" s="1" t="s">
        <v>116</v>
      </c>
      <c r="H33" s="1" t="s">
        <v>2478</v>
      </c>
      <c r="I33" s="1" t="s">
        <v>2520</v>
      </c>
      <c r="J33" s="1" t="s">
        <v>52</v>
      </c>
      <c r="K33" s="1" t="s">
        <v>52</v>
      </c>
    </row>
    <row r="34" spans="1:11" ht="20.100000000000001" customHeight="1" x14ac:dyDescent="0.3">
      <c r="A34" s="18" t="s">
        <v>2521</v>
      </c>
      <c r="B34" s="19">
        <v>0</v>
      </c>
      <c r="C34" s="19">
        <v>765</v>
      </c>
      <c r="D34" s="19">
        <v>0</v>
      </c>
      <c r="E34" s="19">
        <v>765</v>
      </c>
      <c r="F34" s="18" t="s">
        <v>52</v>
      </c>
      <c r="G34" s="1" t="s">
        <v>116</v>
      </c>
      <c r="H34" s="1" t="s">
        <v>2478</v>
      </c>
      <c r="I34" s="1" t="s">
        <v>2522</v>
      </c>
      <c r="J34" s="1" t="s">
        <v>52</v>
      </c>
      <c r="K34" s="1" t="s">
        <v>52</v>
      </c>
    </row>
    <row r="35" spans="1:11" ht="20.100000000000001" customHeight="1" x14ac:dyDescent="0.3">
      <c r="A35" s="18" t="s">
        <v>2523</v>
      </c>
      <c r="B35" s="19">
        <v>0</v>
      </c>
      <c r="C35" s="19">
        <v>0</v>
      </c>
      <c r="D35" s="19">
        <v>376.1</v>
      </c>
      <c r="E35" s="19">
        <v>376.1</v>
      </c>
      <c r="F35" s="18" t="s">
        <v>52</v>
      </c>
      <c r="G35" s="1" t="s">
        <v>116</v>
      </c>
      <c r="H35" s="1" t="s">
        <v>2478</v>
      </c>
      <c r="I35" s="1" t="s">
        <v>2524</v>
      </c>
      <c r="J35" s="1" t="s">
        <v>52</v>
      </c>
      <c r="K35" s="1" t="s">
        <v>52</v>
      </c>
    </row>
    <row r="36" spans="1:11" ht="20.100000000000001" customHeight="1" x14ac:dyDescent="0.3">
      <c r="A36" s="18" t="s">
        <v>2501</v>
      </c>
      <c r="B36" s="19">
        <v>299.89999999999998</v>
      </c>
      <c r="C36" s="19">
        <v>765</v>
      </c>
      <c r="D36" s="19">
        <v>376.1</v>
      </c>
      <c r="E36" s="19">
        <v>1441</v>
      </c>
      <c r="F36" s="18" t="s">
        <v>52</v>
      </c>
      <c r="G36" s="1" t="s">
        <v>116</v>
      </c>
      <c r="H36" s="1" t="s">
        <v>2478</v>
      </c>
      <c r="I36" s="1" t="s">
        <v>2502</v>
      </c>
      <c r="J36" s="1" t="s">
        <v>52</v>
      </c>
      <c r="K36" s="1" t="s">
        <v>52</v>
      </c>
    </row>
    <row r="37" spans="1:11" ht="20.100000000000001" customHeight="1" x14ac:dyDescent="0.3">
      <c r="A37" s="18" t="s">
        <v>2480</v>
      </c>
      <c r="B37" s="19">
        <v>0</v>
      </c>
      <c r="C37" s="19">
        <v>0</v>
      </c>
      <c r="D37" s="19">
        <v>0</v>
      </c>
      <c r="E37" s="19">
        <v>0</v>
      </c>
      <c r="F37" s="18" t="s">
        <v>52</v>
      </c>
      <c r="G37" s="1" t="s">
        <v>116</v>
      </c>
      <c r="H37" s="1" t="s">
        <v>2478</v>
      </c>
      <c r="I37" s="1" t="s">
        <v>52</v>
      </c>
      <c r="J37" s="1" t="s">
        <v>52</v>
      </c>
      <c r="K37" s="1" t="s">
        <v>52</v>
      </c>
    </row>
    <row r="38" spans="1:11" ht="20.100000000000001" customHeight="1" x14ac:dyDescent="0.3">
      <c r="A38" s="18" t="s">
        <v>2525</v>
      </c>
      <c r="B38" s="19">
        <v>0</v>
      </c>
      <c r="C38" s="19">
        <v>0</v>
      </c>
      <c r="D38" s="19">
        <v>0</v>
      </c>
      <c r="E38" s="19">
        <v>0</v>
      </c>
      <c r="F38" s="18" t="s">
        <v>52</v>
      </c>
      <c r="G38" s="1" t="s">
        <v>116</v>
      </c>
      <c r="H38" s="1" t="s">
        <v>2478</v>
      </c>
      <c r="I38" s="1" t="s">
        <v>2526</v>
      </c>
      <c r="J38" s="1" t="s">
        <v>52</v>
      </c>
      <c r="K38" s="1" t="s">
        <v>52</v>
      </c>
    </row>
    <row r="39" spans="1:11" ht="20.100000000000001" customHeight="1" x14ac:dyDescent="0.3">
      <c r="A39" s="18" t="s">
        <v>2480</v>
      </c>
      <c r="B39" s="19">
        <v>0</v>
      </c>
      <c r="C39" s="19">
        <v>0</v>
      </c>
      <c r="D39" s="19">
        <v>0</v>
      </c>
      <c r="E39" s="19">
        <v>0</v>
      </c>
      <c r="F39" s="18" t="s">
        <v>52</v>
      </c>
      <c r="G39" s="1" t="s">
        <v>116</v>
      </c>
      <c r="H39" s="1" t="s">
        <v>2478</v>
      </c>
      <c r="I39" s="1" t="s">
        <v>52</v>
      </c>
      <c r="J39" s="1" t="s">
        <v>52</v>
      </c>
      <c r="K39" s="1" t="s">
        <v>52</v>
      </c>
    </row>
    <row r="40" spans="1:11" ht="20.100000000000001" customHeight="1" x14ac:dyDescent="0.3">
      <c r="A40" s="18" t="s">
        <v>2527</v>
      </c>
      <c r="B40" s="19">
        <v>0</v>
      </c>
      <c r="C40" s="19">
        <v>0</v>
      </c>
      <c r="D40" s="19">
        <v>0</v>
      </c>
      <c r="E40" s="19">
        <v>0</v>
      </c>
      <c r="F40" s="18" t="s">
        <v>52</v>
      </c>
      <c r="G40" s="1" t="s">
        <v>116</v>
      </c>
      <c r="H40" s="1" t="s">
        <v>2478</v>
      </c>
      <c r="I40" s="1" t="s">
        <v>2528</v>
      </c>
      <c r="J40" s="1" t="s">
        <v>52</v>
      </c>
      <c r="K40" s="1" t="s">
        <v>52</v>
      </c>
    </row>
    <row r="41" spans="1:11" ht="20.100000000000001" customHeight="1" x14ac:dyDescent="0.3">
      <c r="A41" s="18" t="s">
        <v>2529</v>
      </c>
      <c r="B41" s="19">
        <v>0</v>
      </c>
      <c r="C41" s="19">
        <v>0</v>
      </c>
      <c r="D41" s="19">
        <v>0</v>
      </c>
      <c r="E41" s="19">
        <v>0</v>
      </c>
      <c r="F41" s="18" t="s">
        <v>52</v>
      </c>
      <c r="G41" s="1" t="s">
        <v>116</v>
      </c>
      <c r="H41" s="1" t="s">
        <v>2478</v>
      </c>
      <c r="I41" s="1" t="s">
        <v>2530</v>
      </c>
      <c r="J41" s="1" t="s">
        <v>52</v>
      </c>
      <c r="K41" s="1" t="s">
        <v>52</v>
      </c>
    </row>
    <row r="42" spans="1:11" ht="20.100000000000001" customHeight="1" x14ac:dyDescent="0.3">
      <c r="A42" s="18" t="s">
        <v>2531</v>
      </c>
      <c r="B42" s="19">
        <v>0</v>
      </c>
      <c r="C42" s="19">
        <v>0</v>
      </c>
      <c r="D42" s="19">
        <v>0</v>
      </c>
      <c r="E42" s="19">
        <v>0</v>
      </c>
      <c r="F42" s="18" t="s">
        <v>52</v>
      </c>
      <c r="G42" s="1" t="s">
        <v>116</v>
      </c>
      <c r="H42" s="1" t="s">
        <v>2478</v>
      </c>
      <c r="I42" s="1" t="s">
        <v>2532</v>
      </c>
      <c r="J42" s="1" t="s">
        <v>52</v>
      </c>
      <c r="K42" s="1" t="s">
        <v>52</v>
      </c>
    </row>
    <row r="43" spans="1:11" ht="20.100000000000001" customHeight="1" x14ac:dyDescent="0.3">
      <c r="A43" s="18" t="s">
        <v>2533</v>
      </c>
      <c r="B43" s="19">
        <v>0</v>
      </c>
      <c r="C43" s="19">
        <v>0</v>
      </c>
      <c r="D43" s="19">
        <v>0</v>
      </c>
      <c r="E43" s="19">
        <v>0</v>
      </c>
      <c r="F43" s="18" t="s">
        <v>52</v>
      </c>
      <c r="G43" s="1" t="s">
        <v>116</v>
      </c>
      <c r="H43" s="1" t="s">
        <v>2478</v>
      </c>
      <c r="I43" s="1" t="s">
        <v>2534</v>
      </c>
      <c r="J43" s="1" t="s">
        <v>52</v>
      </c>
      <c r="K43" s="1" t="s">
        <v>52</v>
      </c>
    </row>
    <row r="44" spans="1:11" ht="20.100000000000001" customHeight="1" x14ac:dyDescent="0.3">
      <c r="A44" s="18" t="s">
        <v>2535</v>
      </c>
      <c r="B44" s="19">
        <v>0</v>
      </c>
      <c r="C44" s="19">
        <v>0</v>
      </c>
      <c r="D44" s="19">
        <v>0</v>
      </c>
      <c r="E44" s="19">
        <v>0</v>
      </c>
      <c r="F44" s="18" t="s">
        <v>52</v>
      </c>
      <c r="G44" s="1" t="s">
        <v>116</v>
      </c>
      <c r="H44" s="1" t="s">
        <v>2478</v>
      </c>
      <c r="I44" s="1" t="s">
        <v>2536</v>
      </c>
      <c r="J44" s="1" t="s">
        <v>52</v>
      </c>
      <c r="K44" s="1" t="s">
        <v>52</v>
      </c>
    </row>
    <row r="45" spans="1:11" ht="20.100000000000001" customHeight="1" x14ac:dyDescent="0.3">
      <c r="A45" s="18" t="s">
        <v>2537</v>
      </c>
      <c r="B45" s="19">
        <v>0</v>
      </c>
      <c r="C45" s="19">
        <v>0</v>
      </c>
      <c r="D45" s="19">
        <v>0</v>
      </c>
      <c r="E45" s="19">
        <v>0</v>
      </c>
      <c r="F45" s="18" t="s">
        <v>52</v>
      </c>
      <c r="G45" s="1" t="s">
        <v>116</v>
      </c>
      <c r="H45" s="1" t="s">
        <v>2478</v>
      </c>
      <c r="I45" s="1" t="s">
        <v>2538</v>
      </c>
      <c r="J45" s="1" t="s">
        <v>52</v>
      </c>
      <c r="K45" s="1" t="s">
        <v>52</v>
      </c>
    </row>
    <row r="46" spans="1:11" ht="20.100000000000001" customHeight="1" x14ac:dyDescent="0.3">
      <c r="A46" s="18" t="s">
        <v>2539</v>
      </c>
      <c r="B46" s="19">
        <v>0</v>
      </c>
      <c r="C46" s="19">
        <v>0</v>
      </c>
      <c r="D46" s="19">
        <v>0</v>
      </c>
      <c r="E46" s="19">
        <v>0</v>
      </c>
      <c r="F46" s="18" t="s">
        <v>52</v>
      </c>
      <c r="G46" s="1" t="s">
        <v>116</v>
      </c>
      <c r="H46" s="1" t="s">
        <v>2478</v>
      </c>
      <c r="I46" s="1" t="s">
        <v>2540</v>
      </c>
      <c r="J46" s="1" t="s">
        <v>52</v>
      </c>
      <c r="K46" s="1" t="s">
        <v>52</v>
      </c>
    </row>
    <row r="47" spans="1:11" ht="20.100000000000001" customHeight="1" x14ac:dyDescent="0.3">
      <c r="A47" s="18" t="s">
        <v>2541</v>
      </c>
      <c r="B47" s="19">
        <v>0</v>
      </c>
      <c r="C47" s="19">
        <v>0</v>
      </c>
      <c r="D47" s="19">
        <v>0</v>
      </c>
      <c r="E47" s="19">
        <v>0</v>
      </c>
      <c r="F47" s="18" t="s">
        <v>52</v>
      </c>
      <c r="G47" s="1" t="s">
        <v>116</v>
      </c>
      <c r="H47" s="1" t="s">
        <v>2478</v>
      </c>
      <c r="I47" s="1" t="s">
        <v>2542</v>
      </c>
      <c r="J47" s="1" t="s">
        <v>52</v>
      </c>
      <c r="K47" s="1" t="s">
        <v>52</v>
      </c>
    </row>
    <row r="48" spans="1:11" ht="20.100000000000001" customHeight="1" x14ac:dyDescent="0.3">
      <c r="A48" s="18" t="s">
        <v>2543</v>
      </c>
      <c r="B48" s="19">
        <v>0</v>
      </c>
      <c r="C48" s="19">
        <v>0</v>
      </c>
      <c r="D48" s="19">
        <v>0</v>
      </c>
      <c r="E48" s="19">
        <v>0</v>
      </c>
      <c r="F48" s="18" t="s">
        <v>52</v>
      </c>
      <c r="G48" s="1" t="s">
        <v>116</v>
      </c>
      <c r="H48" s="1" t="s">
        <v>2478</v>
      </c>
      <c r="I48" s="1" t="s">
        <v>2544</v>
      </c>
      <c r="J48" s="1" t="s">
        <v>52</v>
      </c>
      <c r="K48" s="1" t="s">
        <v>52</v>
      </c>
    </row>
    <row r="49" spans="1:11" ht="20.100000000000001" customHeight="1" x14ac:dyDescent="0.3">
      <c r="A49" s="18" t="s">
        <v>2545</v>
      </c>
      <c r="B49" s="19">
        <v>0</v>
      </c>
      <c r="C49" s="19">
        <v>0</v>
      </c>
      <c r="D49" s="19">
        <v>0</v>
      </c>
      <c r="E49" s="19">
        <v>0</v>
      </c>
      <c r="F49" s="18" t="s">
        <v>52</v>
      </c>
      <c r="G49" s="1" t="s">
        <v>116</v>
      </c>
      <c r="H49" s="1" t="s">
        <v>2478</v>
      </c>
      <c r="I49" s="1" t="s">
        <v>2546</v>
      </c>
      <c r="J49" s="1" t="s">
        <v>52</v>
      </c>
      <c r="K49" s="1" t="s">
        <v>52</v>
      </c>
    </row>
    <row r="50" spans="1:11" ht="20.100000000000001" customHeight="1" x14ac:dyDescent="0.3">
      <c r="A50" s="18" t="s">
        <v>2547</v>
      </c>
      <c r="B50" s="19">
        <v>0</v>
      </c>
      <c r="C50" s="19">
        <v>0</v>
      </c>
      <c r="D50" s="19">
        <v>0</v>
      </c>
      <c r="E50" s="19">
        <v>0</v>
      </c>
      <c r="F50" s="18" t="s">
        <v>52</v>
      </c>
      <c r="G50" s="1" t="s">
        <v>116</v>
      </c>
      <c r="H50" s="1" t="s">
        <v>2478</v>
      </c>
      <c r="I50" s="1" t="s">
        <v>2548</v>
      </c>
      <c r="J50" s="1" t="s">
        <v>52</v>
      </c>
      <c r="K50" s="1" t="s">
        <v>52</v>
      </c>
    </row>
    <row r="51" spans="1:11" ht="20.100000000000001" customHeight="1" x14ac:dyDescent="0.3">
      <c r="A51" s="18" t="s">
        <v>2549</v>
      </c>
      <c r="B51" s="19">
        <v>0</v>
      </c>
      <c r="C51" s="19">
        <v>0</v>
      </c>
      <c r="D51" s="19">
        <v>0</v>
      </c>
      <c r="E51" s="19">
        <v>0</v>
      </c>
      <c r="F51" s="18" t="s">
        <v>52</v>
      </c>
      <c r="G51" s="1" t="s">
        <v>116</v>
      </c>
      <c r="H51" s="1" t="s">
        <v>2478</v>
      </c>
      <c r="I51" s="1" t="s">
        <v>2550</v>
      </c>
      <c r="J51" s="1" t="s">
        <v>52</v>
      </c>
      <c r="K51" s="1" t="s">
        <v>52</v>
      </c>
    </row>
    <row r="52" spans="1:11" ht="20.100000000000001" customHeight="1" x14ac:dyDescent="0.3">
      <c r="A52" s="18" t="s">
        <v>2551</v>
      </c>
      <c r="B52" s="19">
        <v>0</v>
      </c>
      <c r="C52" s="19">
        <v>0</v>
      </c>
      <c r="D52" s="19">
        <v>0</v>
      </c>
      <c r="E52" s="19">
        <v>0</v>
      </c>
      <c r="F52" s="18" t="s">
        <v>52</v>
      </c>
      <c r="G52" s="1" t="s">
        <v>116</v>
      </c>
      <c r="H52" s="1" t="s">
        <v>2478</v>
      </c>
      <c r="I52" s="1" t="s">
        <v>2552</v>
      </c>
      <c r="J52" s="1" t="s">
        <v>52</v>
      </c>
      <c r="K52" s="1" t="s">
        <v>52</v>
      </c>
    </row>
    <row r="53" spans="1:11" ht="20.100000000000001" customHeight="1" x14ac:dyDescent="0.3">
      <c r="A53" s="18" t="s">
        <v>2553</v>
      </c>
      <c r="B53" s="19">
        <v>0</v>
      </c>
      <c r="C53" s="19">
        <v>0</v>
      </c>
      <c r="D53" s="19">
        <v>0</v>
      </c>
      <c r="E53" s="19">
        <v>0</v>
      </c>
      <c r="F53" s="18" t="s">
        <v>52</v>
      </c>
      <c r="G53" s="1" t="s">
        <v>116</v>
      </c>
      <c r="H53" s="1" t="s">
        <v>2478</v>
      </c>
      <c r="I53" s="1" t="s">
        <v>2554</v>
      </c>
      <c r="J53" s="1" t="s">
        <v>52</v>
      </c>
      <c r="K53" s="1" t="s">
        <v>52</v>
      </c>
    </row>
    <row r="54" spans="1:11" ht="20.100000000000001" customHeight="1" x14ac:dyDescent="0.3">
      <c r="A54" s="18" t="s">
        <v>2555</v>
      </c>
      <c r="B54" s="19">
        <v>0</v>
      </c>
      <c r="C54" s="19">
        <v>0</v>
      </c>
      <c r="D54" s="19">
        <v>0</v>
      </c>
      <c r="E54" s="19">
        <v>0</v>
      </c>
      <c r="F54" s="18" t="s">
        <v>52</v>
      </c>
      <c r="G54" s="1" t="s">
        <v>116</v>
      </c>
      <c r="H54" s="1" t="s">
        <v>2478</v>
      </c>
      <c r="I54" s="1" t="s">
        <v>2556</v>
      </c>
      <c r="J54" s="1" t="s">
        <v>52</v>
      </c>
      <c r="K54" s="1" t="s">
        <v>52</v>
      </c>
    </row>
    <row r="55" spans="1:11" ht="20.100000000000001" customHeight="1" x14ac:dyDescent="0.3">
      <c r="A55" s="18" t="s">
        <v>2557</v>
      </c>
      <c r="B55" s="19">
        <v>0</v>
      </c>
      <c r="C55" s="19">
        <v>0</v>
      </c>
      <c r="D55" s="19">
        <v>0</v>
      </c>
      <c r="E55" s="19">
        <v>0</v>
      </c>
      <c r="F55" s="18" t="s">
        <v>52</v>
      </c>
      <c r="G55" s="1" t="s">
        <v>116</v>
      </c>
      <c r="H55" s="1" t="s">
        <v>2478</v>
      </c>
      <c r="I55" s="1" t="s">
        <v>2558</v>
      </c>
      <c r="J55" s="1" t="s">
        <v>52</v>
      </c>
      <c r="K55" s="1" t="s">
        <v>52</v>
      </c>
    </row>
    <row r="56" spans="1:11" ht="20.100000000000001" customHeight="1" x14ac:dyDescent="0.3">
      <c r="A56" s="18" t="s">
        <v>2480</v>
      </c>
      <c r="B56" s="19">
        <v>0</v>
      </c>
      <c r="C56" s="19">
        <v>0</v>
      </c>
      <c r="D56" s="19">
        <v>0</v>
      </c>
      <c r="E56" s="19">
        <v>0</v>
      </c>
      <c r="F56" s="18" t="s">
        <v>52</v>
      </c>
      <c r="G56" s="1" t="s">
        <v>116</v>
      </c>
      <c r="H56" s="1" t="s">
        <v>2478</v>
      </c>
      <c r="I56" s="1" t="s">
        <v>2480</v>
      </c>
      <c r="J56" s="1" t="s">
        <v>52</v>
      </c>
      <c r="K56" s="1" t="s">
        <v>52</v>
      </c>
    </row>
    <row r="57" spans="1:11" ht="20.100000000000001" customHeight="1" x14ac:dyDescent="0.3">
      <c r="A57" s="18" t="s">
        <v>2559</v>
      </c>
      <c r="B57" s="19">
        <v>2362.9</v>
      </c>
      <c r="C57" s="19">
        <v>0</v>
      </c>
      <c r="D57" s="19">
        <v>0</v>
      </c>
      <c r="E57" s="19">
        <v>2362.9</v>
      </c>
      <c r="F57" s="18" t="s">
        <v>52</v>
      </c>
      <c r="G57" s="1" t="s">
        <v>116</v>
      </c>
      <c r="H57" s="1" t="s">
        <v>2478</v>
      </c>
      <c r="I57" s="1" t="s">
        <v>2560</v>
      </c>
      <c r="J57" s="1" t="s">
        <v>52</v>
      </c>
      <c r="K57" s="1" t="s">
        <v>52</v>
      </c>
    </row>
    <row r="58" spans="1:11" ht="20.100000000000001" customHeight="1" x14ac:dyDescent="0.3">
      <c r="A58" s="18" t="s">
        <v>2561</v>
      </c>
      <c r="B58" s="19">
        <v>0</v>
      </c>
      <c r="C58" s="19">
        <v>3887.2</v>
      </c>
      <c r="D58" s="19">
        <v>0</v>
      </c>
      <c r="E58" s="19">
        <v>3887.2</v>
      </c>
      <c r="F58" s="18" t="s">
        <v>52</v>
      </c>
      <c r="G58" s="1" t="s">
        <v>116</v>
      </c>
      <c r="H58" s="1" t="s">
        <v>2478</v>
      </c>
      <c r="I58" s="1" t="s">
        <v>2562</v>
      </c>
      <c r="J58" s="1" t="s">
        <v>52</v>
      </c>
      <c r="K58" s="1" t="s">
        <v>52</v>
      </c>
    </row>
    <row r="59" spans="1:11" ht="20.100000000000001" customHeight="1" x14ac:dyDescent="0.3">
      <c r="A59" s="18" t="s">
        <v>2563</v>
      </c>
      <c r="B59" s="19">
        <v>0</v>
      </c>
      <c r="C59" s="19">
        <v>0</v>
      </c>
      <c r="D59" s="19">
        <v>1648.2</v>
      </c>
      <c r="E59" s="19">
        <v>1648.2</v>
      </c>
      <c r="F59" s="18" t="s">
        <v>52</v>
      </c>
      <c r="G59" s="1" t="s">
        <v>116</v>
      </c>
      <c r="H59" s="1" t="s">
        <v>2478</v>
      </c>
      <c r="I59" s="1" t="s">
        <v>2564</v>
      </c>
      <c r="J59" s="1" t="s">
        <v>52</v>
      </c>
      <c r="K59" s="1" t="s">
        <v>52</v>
      </c>
    </row>
    <row r="60" spans="1:11" ht="20.100000000000001" customHeight="1" x14ac:dyDescent="0.3">
      <c r="A60" s="18" t="s">
        <v>2501</v>
      </c>
      <c r="B60" s="19">
        <v>2362.9</v>
      </c>
      <c r="C60" s="19">
        <v>3887.2</v>
      </c>
      <c r="D60" s="19">
        <v>1648.2</v>
      </c>
      <c r="E60" s="19">
        <v>7898.3</v>
      </c>
      <c r="F60" s="18" t="s">
        <v>52</v>
      </c>
      <c r="G60" s="1" t="s">
        <v>116</v>
      </c>
      <c r="H60" s="1" t="s">
        <v>2478</v>
      </c>
      <c r="I60" s="1" t="s">
        <v>2502</v>
      </c>
      <c r="J60" s="1" t="s">
        <v>52</v>
      </c>
      <c r="K60" s="1" t="s">
        <v>52</v>
      </c>
    </row>
    <row r="61" spans="1:11" ht="20.100000000000001" customHeight="1" x14ac:dyDescent="0.3">
      <c r="A61" s="18" t="s">
        <v>2480</v>
      </c>
      <c r="B61" s="19">
        <v>0</v>
      </c>
      <c r="C61" s="19">
        <v>0</v>
      </c>
      <c r="D61" s="19">
        <v>0</v>
      </c>
      <c r="E61" s="19">
        <v>0</v>
      </c>
      <c r="F61" s="18" t="s">
        <v>52</v>
      </c>
      <c r="G61" s="1" t="s">
        <v>116</v>
      </c>
      <c r="H61" s="1" t="s">
        <v>2478</v>
      </c>
      <c r="I61" s="1" t="s">
        <v>52</v>
      </c>
      <c r="J61" s="1" t="s">
        <v>52</v>
      </c>
      <c r="K61" s="1" t="s">
        <v>52</v>
      </c>
    </row>
    <row r="62" spans="1:11" ht="20.100000000000001" customHeight="1" x14ac:dyDescent="0.3">
      <c r="A62" s="18" t="s">
        <v>2565</v>
      </c>
      <c r="B62" s="19">
        <v>2662.8</v>
      </c>
      <c r="C62" s="19">
        <v>4652.2</v>
      </c>
      <c r="D62" s="19">
        <v>2024.3</v>
      </c>
      <c r="E62" s="19">
        <v>9339.2999999999993</v>
      </c>
      <c r="F62" s="18" t="s">
        <v>52</v>
      </c>
      <c r="G62" s="1" t="s">
        <v>116</v>
      </c>
      <c r="H62" s="1" t="s">
        <v>2478</v>
      </c>
      <c r="I62" s="1" t="s">
        <v>2566</v>
      </c>
      <c r="J62" s="1" t="s">
        <v>52</v>
      </c>
      <c r="K62" s="1" t="s">
        <v>52</v>
      </c>
    </row>
    <row r="63" spans="1:11" ht="20.100000000000001" customHeight="1" x14ac:dyDescent="0.3">
      <c r="A63" s="18" t="s">
        <v>2503</v>
      </c>
      <c r="B63" s="20">
        <v>2662</v>
      </c>
      <c r="C63" s="20">
        <v>4652</v>
      </c>
      <c r="D63" s="20">
        <v>2024</v>
      </c>
      <c r="E63" s="20">
        <v>9338</v>
      </c>
      <c r="F63" s="21"/>
    </row>
    <row r="64" spans="1:11" ht="20.100000000000001" customHeight="1" x14ac:dyDescent="0.3">
      <c r="A64" s="21"/>
      <c r="B64" s="21"/>
      <c r="C64" s="21"/>
      <c r="D64" s="21"/>
      <c r="E64" s="21"/>
      <c r="F64" s="21"/>
    </row>
    <row r="65" spans="1:12" ht="20.100000000000001" customHeight="1" x14ac:dyDescent="0.3">
      <c r="A65" s="21" t="s">
        <v>2567</v>
      </c>
      <c r="B65" s="21"/>
      <c r="C65" s="21"/>
      <c r="D65" s="21"/>
      <c r="E65" s="21"/>
      <c r="F65" s="18" t="s">
        <v>52</v>
      </c>
      <c r="G65" s="1" t="s">
        <v>121</v>
      </c>
      <c r="I65" s="1" t="s">
        <v>118</v>
      </c>
      <c r="J65" s="1" t="s">
        <v>119</v>
      </c>
      <c r="K65" s="1" t="s">
        <v>104</v>
      </c>
    </row>
    <row r="66" spans="1:12" ht="20.100000000000001" customHeight="1" x14ac:dyDescent="0.3">
      <c r="A66" s="18" t="s">
        <v>52</v>
      </c>
      <c r="B66" s="19"/>
      <c r="C66" s="19"/>
      <c r="D66" s="19"/>
      <c r="E66" s="19"/>
      <c r="F66" s="18" t="s">
        <v>52</v>
      </c>
      <c r="G66" s="1" t="s">
        <v>121</v>
      </c>
      <c r="H66" s="1" t="s">
        <v>2476</v>
      </c>
      <c r="I66" s="1" t="s">
        <v>52</v>
      </c>
      <c r="J66" s="1" t="s">
        <v>52</v>
      </c>
      <c r="K66" s="1" t="s">
        <v>104</v>
      </c>
      <c r="L66">
        <v>1</v>
      </c>
    </row>
    <row r="67" spans="1:12" ht="20.100000000000001" customHeight="1" x14ac:dyDescent="0.3">
      <c r="A67" s="18" t="s">
        <v>2568</v>
      </c>
      <c r="B67" s="19">
        <v>0</v>
      </c>
      <c r="C67" s="19">
        <v>0</v>
      </c>
      <c r="D67" s="19">
        <v>0</v>
      </c>
      <c r="E67" s="19">
        <v>0</v>
      </c>
      <c r="F67" s="18" t="s">
        <v>52</v>
      </c>
      <c r="G67" s="1" t="s">
        <v>121</v>
      </c>
      <c r="H67" s="1" t="s">
        <v>2478</v>
      </c>
      <c r="I67" s="1" t="s">
        <v>2569</v>
      </c>
      <c r="J67" s="1" t="s">
        <v>52</v>
      </c>
      <c r="K67" s="1" t="s">
        <v>52</v>
      </c>
    </row>
    <row r="68" spans="1:12" ht="20.100000000000001" customHeight="1" x14ac:dyDescent="0.3">
      <c r="A68" s="18" t="s">
        <v>2570</v>
      </c>
      <c r="B68" s="19">
        <v>0</v>
      </c>
      <c r="C68" s="19">
        <v>0</v>
      </c>
      <c r="D68" s="19">
        <v>0</v>
      </c>
      <c r="E68" s="19">
        <v>0</v>
      </c>
      <c r="F68" s="18" t="s">
        <v>52</v>
      </c>
      <c r="G68" s="1" t="s">
        <v>121</v>
      </c>
      <c r="H68" s="1" t="s">
        <v>2478</v>
      </c>
      <c r="I68" s="1" t="s">
        <v>2571</v>
      </c>
      <c r="J68" s="1" t="s">
        <v>52</v>
      </c>
      <c r="K68" s="1" t="s">
        <v>52</v>
      </c>
    </row>
    <row r="69" spans="1:12" ht="20.100000000000001" customHeight="1" x14ac:dyDescent="0.3">
      <c r="A69" s="18" t="s">
        <v>2572</v>
      </c>
      <c r="B69" s="19">
        <v>0</v>
      </c>
      <c r="C69" s="19">
        <v>0</v>
      </c>
      <c r="D69" s="19">
        <v>0</v>
      </c>
      <c r="E69" s="19">
        <v>0</v>
      </c>
      <c r="F69" s="18" t="s">
        <v>52</v>
      </c>
      <c r="G69" s="1" t="s">
        <v>121</v>
      </c>
      <c r="H69" s="1" t="s">
        <v>2478</v>
      </c>
      <c r="I69" s="1" t="s">
        <v>2573</v>
      </c>
      <c r="J69" s="1" t="s">
        <v>52</v>
      </c>
      <c r="K69" s="1" t="s">
        <v>52</v>
      </c>
    </row>
    <row r="70" spans="1:12" ht="20.100000000000001" customHeight="1" x14ac:dyDescent="0.3">
      <c r="A70" s="18" t="s">
        <v>2574</v>
      </c>
      <c r="B70" s="19">
        <v>0</v>
      </c>
      <c r="C70" s="19">
        <v>0</v>
      </c>
      <c r="D70" s="19">
        <v>0</v>
      </c>
      <c r="E70" s="19">
        <v>0</v>
      </c>
      <c r="F70" s="18" t="s">
        <v>52</v>
      </c>
      <c r="G70" s="1" t="s">
        <v>121</v>
      </c>
      <c r="H70" s="1" t="s">
        <v>2478</v>
      </c>
      <c r="I70" s="1" t="s">
        <v>2575</v>
      </c>
      <c r="J70" s="1" t="s">
        <v>52</v>
      </c>
      <c r="K70" s="1" t="s">
        <v>52</v>
      </c>
    </row>
    <row r="71" spans="1:12" ht="20.100000000000001" customHeight="1" x14ac:dyDescent="0.3">
      <c r="A71" s="18" t="s">
        <v>2576</v>
      </c>
      <c r="B71" s="19">
        <v>0</v>
      </c>
      <c r="C71" s="19">
        <v>0</v>
      </c>
      <c r="D71" s="19">
        <v>0</v>
      </c>
      <c r="E71" s="19">
        <v>0</v>
      </c>
      <c r="F71" s="18" t="s">
        <v>52</v>
      </c>
      <c r="G71" s="1" t="s">
        <v>121</v>
      </c>
      <c r="H71" s="1" t="s">
        <v>2478</v>
      </c>
      <c r="I71" s="1" t="s">
        <v>2577</v>
      </c>
      <c r="J71" s="1" t="s">
        <v>52</v>
      </c>
      <c r="K71" s="1" t="s">
        <v>52</v>
      </c>
    </row>
    <row r="72" spans="1:12" ht="20.100000000000001" customHeight="1" x14ac:dyDescent="0.3">
      <c r="A72" s="18" t="s">
        <v>2578</v>
      </c>
      <c r="B72" s="19">
        <v>0</v>
      </c>
      <c r="C72" s="19">
        <v>0</v>
      </c>
      <c r="D72" s="19">
        <v>0</v>
      </c>
      <c r="E72" s="19">
        <v>0</v>
      </c>
      <c r="F72" s="18" t="s">
        <v>52</v>
      </c>
      <c r="G72" s="1" t="s">
        <v>121</v>
      </c>
      <c r="H72" s="1" t="s">
        <v>2478</v>
      </c>
      <c r="I72" s="1" t="s">
        <v>2579</v>
      </c>
      <c r="J72" s="1" t="s">
        <v>52</v>
      </c>
      <c r="K72" s="1" t="s">
        <v>52</v>
      </c>
    </row>
    <row r="73" spans="1:12" ht="20.100000000000001" customHeight="1" x14ac:dyDescent="0.3">
      <c r="A73" s="18" t="s">
        <v>2580</v>
      </c>
      <c r="B73" s="19">
        <v>0</v>
      </c>
      <c r="C73" s="19">
        <v>0</v>
      </c>
      <c r="D73" s="19">
        <v>0</v>
      </c>
      <c r="E73" s="19">
        <v>0</v>
      </c>
      <c r="F73" s="18" t="s">
        <v>52</v>
      </c>
      <c r="G73" s="1" t="s">
        <v>121</v>
      </c>
      <c r="H73" s="1" t="s">
        <v>2478</v>
      </c>
      <c r="I73" s="1" t="s">
        <v>2581</v>
      </c>
      <c r="J73" s="1" t="s">
        <v>52</v>
      </c>
      <c r="K73" s="1" t="s">
        <v>52</v>
      </c>
    </row>
    <row r="74" spans="1:12" ht="20.100000000000001" customHeight="1" x14ac:dyDescent="0.3">
      <c r="A74" s="18" t="s">
        <v>2582</v>
      </c>
      <c r="B74" s="19">
        <v>0</v>
      </c>
      <c r="C74" s="19">
        <v>0</v>
      </c>
      <c r="D74" s="19">
        <v>0</v>
      </c>
      <c r="E74" s="19">
        <v>0</v>
      </c>
      <c r="F74" s="18" t="s">
        <v>52</v>
      </c>
      <c r="G74" s="1" t="s">
        <v>121</v>
      </c>
      <c r="H74" s="1" t="s">
        <v>2478</v>
      </c>
      <c r="I74" s="1" t="s">
        <v>2583</v>
      </c>
      <c r="J74" s="1" t="s">
        <v>52</v>
      </c>
      <c r="K74" s="1" t="s">
        <v>52</v>
      </c>
    </row>
    <row r="75" spans="1:12" ht="20.100000000000001" customHeight="1" x14ac:dyDescent="0.3">
      <c r="A75" s="18" t="s">
        <v>2584</v>
      </c>
      <c r="B75" s="19">
        <v>0</v>
      </c>
      <c r="C75" s="19">
        <v>0</v>
      </c>
      <c r="D75" s="19">
        <v>0</v>
      </c>
      <c r="E75" s="19">
        <v>0</v>
      </c>
      <c r="F75" s="18" t="s">
        <v>52</v>
      </c>
      <c r="G75" s="1" t="s">
        <v>121</v>
      </c>
      <c r="H75" s="1" t="s">
        <v>2478</v>
      </c>
      <c r="I75" s="1" t="s">
        <v>2494</v>
      </c>
      <c r="J75" s="1" t="s">
        <v>52</v>
      </c>
      <c r="K75" s="1" t="s">
        <v>52</v>
      </c>
    </row>
    <row r="76" spans="1:12" ht="20.100000000000001" customHeight="1" x14ac:dyDescent="0.3">
      <c r="A76" s="18" t="s">
        <v>2585</v>
      </c>
      <c r="B76" s="19">
        <v>214.8</v>
      </c>
      <c r="C76" s="19">
        <v>0</v>
      </c>
      <c r="D76" s="19">
        <v>0</v>
      </c>
      <c r="E76" s="19">
        <v>214.8</v>
      </c>
      <c r="F76" s="18" t="s">
        <v>52</v>
      </c>
      <c r="G76" s="1" t="s">
        <v>121</v>
      </c>
      <c r="H76" s="1" t="s">
        <v>2478</v>
      </c>
      <c r="I76" s="1" t="s">
        <v>2496</v>
      </c>
      <c r="J76" s="1" t="s">
        <v>52</v>
      </c>
      <c r="K76" s="1" t="s">
        <v>52</v>
      </c>
    </row>
    <row r="77" spans="1:12" ht="20.100000000000001" customHeight="1" x14ac:dyDescent="0.3">
      <c r="A77" s="18" t="s">
        <v>2586</v>
      </c>
      <c r="B77" s="19">
        <v>0</v>
      </c>
      <c r="C77" s="19">
        <v>547.9</v>
      </c>
      <c r="D77" s="19">
        <v>0</v>
      </c>
      <c r="E77" s="19">
        <v>547.9</v>
      </c>
      <c r="F77" s="18" t="s">
        <v>52</v>
      </c>
      <c r="G77" s="1" t="s">
        <v>121</v>
      </c>
      <c r="H77" s="1" t="s">
        <v>2478</v>
      </c>
      <c r="I77" s="1" t="s">
        <v>2498</v>
      </c>
      <c r="J77" s="1" t="s">
        <v>52</v>
      </c>
      <c r="K77" s="1" t="s">
        <v>52</v>
      </c>
    </row>
    <row r="78" spans="1:12" ht="20.100000000000001" customHeight="1" x14ac:dyDescent="0.3">
      <c r="A78" s="18" t="s">
        <v>2587</v>
      </c>
      <c r="B78" s="19">
        <v>0</v>
      </c>
      <c r="C78" s="19">
        <v>0</v>
      </c>
      <c r="D78" s="19">
        <v>269.3</v>
      </c>
      <c r="E78" s="19">
        <v>269.3</v>
      </c>
      <c r="F78" s="18" t="s">
        <v>52</v>
      </c>
      <c r="G78" s="1" t="s">
        <v>121</v>
      </c>
      <c r="H78" s="1" t="s">
        <v>2478</v>
      </c>
      <c r="I78" s="1" t="s">
        <v>2500</v>
      </c>
      <c r="J78" s="1" t="s">
        <v>52</v>
      </c>
      <c r="K78" s="1" t="s">
        <v>52</v>
      </c>
    </row>
    <row r="79" spans="1:12" ht="20.100000000000001" customHeight="1" x14ac:dyDescent="0.3">
      <c r="A79" s="18" t="s">
        <v>2501</v>
      </c>
      <c r="B79" s="19">
        <v>214.8</v>
      </c>
      <c r="C79" s="19">
        <v>547.9</v>
      </c>
      <c r="D79" s="19">
        <v>269.3</v>
      </c>
      <c r="E79" s="19">
        <v>1032</v>
      </c>
      <c r="F79" s="18" t="s">
        <v>52</v>
      </c>
      <c r="G79" s="1" t="s">
        <v>121</v>
      </c>
      <c r="H79" s="1" t="s">
        <v>2478</v>
      </c>
      <c r="I79" s="1" t="s">
        <v>2502</v>
      </c>
      <c r="J79" s="1" t="s">
        <v>52</v>
      </c>
      <c r="K79" s="1" t="s">
        <v>52</v>
      </c>
    </row>
    <row r="80" spans="1:12" ht="20.100000000000001" customHeight="1" x14ac:dyDescent="0.3">
      <c r="A80" s="18" t="s">
        <v>2480</v>
      </c>
      <c r="B80" s="19">
        <v>0</v>
      </c>
      <c r="C80" s="19">
        <v>0</v>
      </c>
      <c r="D80" s="19">
        <v>0</v>
      </c>
      <c r="E80" s="19">
        <v>0</v>
      </c>
      <c r="F80" s="18" t="s">
        <v>52</v>
      </c>
      <c r="G80" s="1" t="s">
        <v>121</v>
      </c>
      <c r="H80" s="1" t="s">
        <v>2478</v>
      </c>
      <c r="I80" s="1" t="s">
        <v>52</v>
      </c>
      <c r="J80" s="1" t="s">
        <v>52</v>
      </c>
      <c r="K80" s="1" t="s">
        <v>52</v>
      </c>
    </row>
    <row r="81" spans="1:11" ht="20.100000000000001" customHeight="1" x14ac:dyDescent="0.3">
      <c r="A81" s="18" t="s">
        <v>2588</v>
      </c>
      <c r="B81" s="19">
        <v>0</v>
      </c>
      <c r="C81" s="19">
        <v>0</v>
      </c>
      <c r="D81" s="19">
        <v>0</v>
      </c>
      <c r="E81" s="19">
        <v>0</v>
      </c>
      <c r="F81" s="18" t="s">
        <v>52</v>
      </c>
      <c r="G81" s="1" t="s">
        <v>121</v>
      </c>
      <c r="H81" s="1" t="s">
        <v>2478</v>
      </c>
      <c r="I81" s="1" t="s">
        <v>2589</v>
      </c>
      <c r="J81" s="1" t="s">
        <v>52</v>
      </c>
      <c r="K81" s="1" t="s">
        <v>52</v>
      </c>
    </row>
    <row r="82" spans="1:11" ht="20.100000000000001" customHeight="1" x14ac:dyDescent="0.3">
      <c r="A82" s="18" t="s">
        <v>2590</v>
      </c>
      <c r="B82" s="19">
        <v>0</v>
      </c>
      <c r="C82" s="19">
        <v>0</v>
      </c>
      <c r="D82" s="19">
        <v>0</v>
      </c>
      <c r="E82" s="19">
        <v>0</v>
      </c>
      <c r="F82" s="18" t="s">
        <v>52</v>
      </c>
      <c r="G82" s="1" t="s">
        <v>121</v>
      </c>
      <c r="H82" s="1" t="s">
        <v>2478</v>
      </c>
      <c r="I82" s="1" t="s">
        <v>2591</v>
      </c>
      <c r="J82" s="1" t="s">
        <v>52</v>
      </c>
      <c r="K82" s="1" t="s">
        <v>52</v>
      </c>
    </row>
    <row r="83" spans="1:11" ht="20.100000000000001" customHeight="1" x14ac:dyDescent="0.3">
      <c r="A83" s="18" t="s">
        <v>2592</v>
      </c>
      <c r="B83" s="19">
        <v>0</v>
      </c>
      <c r="C83" s="19">
        <v>0</v>
      </c>
      <c r="D83" s="19">
        <v>0</v>
      </c>
      <c r="E83" s="19">
        <v>0</v>
      </c>
      <c r="F83" s="18" t="s">
        <v>52</v>
      </c>
      <c r="G83" s="1" t="s">
        <v>121</v>
      </c>
      <c r="H83" s="1" t="s">
        <v>2478</v>
      </c>
      <c r="I83" s="1" t="s">
        <v>2593</v>
      </c>
      <c r="J83" s="1" t="s">
        <v>52</v>
      </c>
      <c r="K83" s="1" t="s">
        <v>52</v>
      </c>
    </row>
    <row r="84" spans="1:11" ht="20.100000000000001" customHeight="1" x14ac:dyDescent="0.3">
      <c r="A84" s="18" t="s">
        <v>2594</v>
      </c>
      <c r="B84" s="19">
        <v>0</v>
      </c>
      <c r="C84" s="19">
        <v>0</v>
      </c>
      <c r="D84" s="19">
        <v>0</v>
      </c>
      <c r="E84" s="19">
        <v>0</v>
      </c>
      <c r="F84" s="18" t="s">
        <v>52</v>
      </c>
      <c r="G84" s="1" t="s">
        <v>121</v>
      </c>
      <c r="H84" s="1" t="s">
        <v>2478</v>
      </c>
      <c r="I84" s="1" t="s">
        <v>2595</v>
      </c>
      <c r="J84" s="1" t="s">
        <v>52</v>
      </c>
      <c r="K84" s="1" t="s">
        <v>52</v>
      </c>
    </row>
    <row r="85" spans="1:11" ht="20.100000000000001" customHeight="1" x14ac:dyDescent="0.3">
      <c r="A85" s="18" t="s">
        <v>2574</v>
      </c>
      <c r="B85" s="19">
        <v>0</v>
      </c>
      <c r="C85" s="19">
        <v>0</v>
      </c>
      <c r="D85" s="19">
        <v>0</v>
      </c>
      <c r="E85" s="19">
        <v>0</v>
      </c>
      <c r="F85" s="18" t="s">
        <v>52</v>
      </c>
      <c r="G85" s="1" t="s">
        <v>121</v>
      </c>
      <c r="H85" s="1" t="s">
        <v>2478</v>
      </c>
      <c r="I85" s="1" t="s">
        <v>2575</v>
      </c>
      <c r="J85" s="1" t="s">
        <v>52</v>
      </c>
      <c r="K85" s="1" t="s">
        <v>52</v>
      </c>
    </row>
    <row r="86" spans="1:11" ht="20.100000000000001" customHeight="1" x14ac:dyDescent="0.3">
      <c r="A86" s="18" t="s">
        <v>2596</v>
      </c>
      <c r="B86" s="19">
        <v>0</v>
      </c>
      <c r="C86" s="19">
        <v>0</v>
      </c>
      <c r="D86" s="19">
        <v>0</v>
      </c>
      <c r="E86" s="19">
        <v>0</v>
      </c>
      <c r="F86" s="18" t="s">
        <v>52</v>
      </c>
      <c r="G86" s="1" t="s">
        <v>121</v>
      </c>
      <c r="H86" s="1" t="s">
        <v>2478</v>
      </c>
      <c r="I86" s="1" t="s">
        <v>2597</v>
      </c>
      <c r="J86" s="1" t="s">
        <v>52</v>
      </c>
      <c r="K86" s="1" t="s">
        <v>52</v>
      </c>
    </row>
    <row r="87" spans="1:11" ht="20.100000000000001" customHeight="1" x14ac:dyDescent="0.3">
      <c r="A87" s="18" t="s">
        <v>2598</v>
      </c>
      <c r="B87" s="19">
        <v>0</v>
      </c>
      <c r="C87" s="19">
        <v>0</v>
      </c>
      <c r="D87" s="19">
        <v>0</v>
      </c>
      <c r="E87" s="19">
        <v>0</v>
      </c>
      <c r="F87" s="18" t="s">
        <v>52</v>
      </c>
      <c r="G87" s="1" t="s">
        <v>121</v>
      </c>
      <c r="H87" s="1" t="s">
        <v>2478</v>
      </c>
      <c r="I87" s="1" t="s">
        <v>2599</v>
      </c>
      <c r="J87" s="1" t="s">
        <v>52</v>
      </c>
      <c r="K87" s="1" t="s">
        <v>52</v>
      </c>
    </row>
    <row r="88" spans="1:11" ht="20.100000000000001" customHeight="1" x14ac:dyDescent="0.3">
      <c r="A88" s="18" t="s">
        <v>2600</v>
      </c>
      <c r="B88" s="19">
        <v>0</v>
      </c>
      <c r="C88" s="19">
        <v>0</v>
      </c>
      <c r="D88" s="19">
        <v>0</v>
      </c>
      <c r="E88" s="19">
        <v>0</v>
      </c>
      <c r="F88" s="18" t="s">
        <v>52</v>
      </c>
      <c r="G88" s="1" t="s">
        <v>121</v>
      </c>
      <c r="H88" s="1" t="s">
        <v>2478</v>
      </c>
      <c r="I88" s="1" t="s">
        <v>2601</v>
      </c>
      <c r="J88" s="1" t="s">
        <v>52</v>
      </c>
      <c r="K88" s="1" t="s">
        <v>52</v>
      </c>
    </row>
    <row r="89" spans="1:11" ht="20.100000000000001" customHeight="1" x14ac:dyDescent="0.3">
      <c r="A89" s="18" t="s">
        <v>2602</v>
      </c>
      <c r="B89" s="19">
        <v>0</v>
      </c>
      <c r="C89" s="19">
        <v>0</v>
      </c>
      <c r="D89" s="19">
        <v>0</v>
      </c>
      <c r="E89" s="19">
        <v>0</v>
      </c>
      <c r="F89" s="18" t="s">
        <v>52</v>
      </c>
      <c r="G89" s="1" t="s">
        <v>121</v>
      </c>
      <c r="H89" s="1" t="s">
        <v>2478</v>
      </c>
      <c r="I89" s="1" t="s">
        <v>2603</v>
      </c>
      <c r="J89" s="1" t="s">
        <v>52</v>
      </c>
      <c r="K89" s="1" t="s">
        <v>52</v>
      </c>
    </row>
    <row r="90" spans="1:11" ht="20.100000000000001" customHeight="1" x14ac:dyDescent="0.3">
      <c r="A90" s="18" t="s">
        <v>2604</v>
      </c>
      <c r="B90" s="19">
        <v>239.2</v>
      </c>
      <c r="C90" s="19">
        <v>0</v>
      </c>
      <c r="D90" s="19">
        <v>0</v>
      </c>
      <c r="E90" s="19">
        <v>239.2</v>
      </c>
      <c r="F90" s="18" t="s">
        <v>52</v>
      </c>
      <c r="G90" s="1" t="s">
        <v>121</v>
      </c>
      <c r="H90" s="1" t="s">
        <v>2478</v>
      </c>
      <c r="I90" s="1" t="s">
        <v>2605</v>
      </c>
      <c r="J90" s="1" t="s">
        <v>52</v>
      </c>
      <c r="K90" s="1" t="s">
        <v>52</v>
      </c>
    </row>
    <row r="91" spans="1:11" ht="20.100000000000001" customHeight="1" x14ac:dyDescent="0.3">
      <c r="A91" s="18" t="s">
        <v>2606</v>
      </c>
      <c r="B91" s="19">
        <v>0</v>
      </c>
      <c r="C91" s="19">
        <v>6527.5</v>
      </c>
      <c r="D91" s="19">
        <v>0</v>
      </c>
      <c r="E91" s="19">
        <v>6527.5</v>
      </c>
      <c r="F91" s="18" t="s">
        <v>52</v>
      </c>
      <c r="G91" s="1" t="s">
        <v>121</v>
      </c>
      <c r="H91" s="1" t="s">
        <v>2478</v>
      </c>
      <c r="I91" s="1" t="s">
        <v>2607</v>
      </c>
      <c r="J91" s="1" t="s">
        <v>52</v>
      </c>
      <c r="K91" s="1" t="s">
        <v>52</v>
      </c>
    </row>
    <row r="92" spans="1:11" ht="20.100000000000001" customHeight="1" x14ac:dyDescent="0.3">
      <c r="A92" s="18" t="s">
        <v>2608</v>
      </c>
      <c r="B92" s="19">
        <v>0</v>
      </c>
      <c r="C92" s="19">
        <v>0</v>
      </c>
      <c r="D92" s="19">
        <v>104.4</v>
      </c>
      <c r="E92" s="19">
        <v>104.4</v>
      </c>
      <c r="F92" s="18" t="s">
        <v>52</v>
      </c>
      <c r="G92" s="1" t="s">
        <v>121</v>
      </c>
      <c r="H92" s="1" t="s">
        <v>2478</v>
      </c>
      <c r="I92" s="1" t="s">
        <v>2609</v>
      </c>
      <c r="J92" s="1" t="s">
        <v>52</v>
      </c>
      <c r="K92" s="1" t="s">
        <v>52</v>
      </c>
    </row>
    <row r="93" spans="1:11" ht="20.100000000000001" customHeight="1" x14ac:dyDescent="0.3">
      <c r="A93" s="18" t="s">
        <v>2501</v>
      </c>
      <c r="B93" s="19">
        <v>239.2</v>
      </c>
      <c r="C93" s="19">
        <v>6527.5</v>
      </c>
      <c r="D93" s="19">
        <v>104.4</v>
      </c>
      <c r="E93" s="19">
        <v>6871.1</v>
      </c>
      <c r="F93" s="18" t="s">
        <v>52</v>
      </c>
      <c r="G93" s="1" t="s">
        <v>121</v>
      </c>
      <c r="H93" s="1" t="s">
        <v>2478</v>
      </c>
      <c r="I93" s="1" t="s">
        <v>2502</v>
      </c>
      <c r="J93" s="1" t="s">
        <v>52</v>
      </c>
      <c r="K93" s="1" t="s">
        <v>52</v>
      </c>
    </row>
    <row r="94" spans="1:11" ht="20.100000000000001" customHeight="1" x14ac:dyDescent="0.3">
      <c r="A94" s="18" t="s">
        <v>2480</v>
      </c>
      <c r="B94" s="19">
        <v>0</v>
      </c>
      <c r="C94" s="19">
        <v>0</v>
      </c>
      <c r="D94" s="19">
        <v>0</v>
      </c>
      <c r="E94" s="19">
        <v>0</v>
      </c>
      <c r="F94" s="18" t="s">
        <v>52</v>
      </c>
      <c r="G94" s="1" t="s">
        <v>121</v>
      </c>
      <c r="H94" s="1" t="s">
        <v>2478</v>
      </c>
      <c r="I94" s="1" t="s">
        <v>52</v>
      </c>
      <c r="J94" s="1" t="s">
        <v>52</v>
      </c>
      <c r="K94" s="1" t="s">
        <v>52</v>
      </c>
    </row>
    <row r="95" spans="1:11" ht="20.100000000000001" customHeight="1" x14ac:dyDescent="0.3">
      <c r="A95" s="18" t="s">
        <v>2610</v>
      </c>
      <c r="B95" s="19">
        <v>454</v>
      </c>
      <c r="C95" s="19">
        <v>7075.4</v>
      </c>
      <c r="D95" s="19">
        <v>373.7</v>
      </c>
      <c r="E95" s="19">
        <v>7903.1</v>
      </c>
      <c r="F95" s="18" t="s">
        <v>52</v>
      </c>
      <c r="G95" s="1" t="s">
        <v>121</v>
      </c>
      <c r="H95" s="1" t="s">
        <v>2478</v>
      </c>
      <c r="I95" s="1" t="s">
        <v>2611</v>
      </c>
      <c r="J95" s="1" t="s">
        <v>52</v>
      </c>
      <c r="K95" s="1" t="s">
        <v>52</v>
      </c>
    </row>
    <row r="96" spans="1:11" ht="20.100000000000001" customHeight="1" x14ac:dyDescent="0.3">
      <c r="A96" s="18" t="s">
        <v>2503</v>
      </c>
      <c r="B96" s="20">
        <v>454</v>
      </c>
      <c r="C96" s="20">
        <v>7075</v>
      </c>
      <c r="D96" s="20">
        <v>373</v>
      </c>
      <c r="E96" s="20">
        <v>7902</v>
      </c>
      <c r="F96" s="21"/>
    </row>
    <row r="97" spans="1:12" ht="20.100000000000001" customHeight="1" x14ac:dyDescent="0.3">
      <c r="A97" s="21"/>
      <c r="B97" s="21"/>
      <c r="C97" s="21"/>
      <c r="D97" s="21"/>
      <c r="E97" s="21"/>
      <c r="F97" s="21"/>
    </row>
    <row r="98" spans="1:12" ht="20.100000000000001" customHeight="1" x14ac:dyDescent="0.3">
      <c r="A98" s="21" t="s">
        <v>2612</v>
      </c>
      <c r="B98" s="21"/>
      <c r="C98" s="21"/>
      <c r="D98" s="21"/>
      <c r="E98" s="21"/>
      <c r="F98" s="18" t="s">
        <v>52</v>
      </c>
      <c r="G98" s="1" t="s">
        <v>157</v>
      </c>
      <c r="I98" s="1" t="s">
        <v>153</v>
      </c>
      <c r="J98" s="1" t="s">
        <v>154</v>
      </c>
      <c r="K98" s="1" t="s">
        <v>155</v>
      </c>
    </row>
    <row r="99" spans="1:12" ht="20.100000000000001" customHeight="1" x14ac:dyDescent="0.3">
      <c r="A99" s="18" t="s">
        <v>52</v>
      </c>
      <c r="B99" s="19"/>
      <c r="C99" s="19"/>
      <c r="D99" s="19"/>
      <c r="E99" s="19"/>
      <c r="F99" s="18" t="s">
        <v>52</v>
      </c>
      <c r="G99" s="1" t="s">
        <v>157</v>
      </c>
      <c r="H99" s="1" t="s">
        <v>2476</v>
      </c>
      <c r="I99" s="1" t="s">
        <v>52</v>
      </c>
      <c r="J99" s="1" t="s">
        <v>52</v>
      </c>
      <c r="K99" s="1" t="s">
        <v>52</v>
      </c>
      <c r="L99">
        <v>1</v>
      </c>
    </row>
    <row r="100" spans="1:12" ht="20.100000000000001" customHeight="1" x14ac:dyDescent="0.3">
      <c r="A100" s="18" t="s">
        <v>2613</v>
      </c>
      <c r="B100" s="19">
        <v>0</v>
      </c>
      <c r="C100" s="19">
        <v>0</v>
      </c>
      <c r="D100" s="19">
        <v>0</v>
      </c>
      <c r="E100" s="19">
        <v>0</v>
      </c>
      <c r="F100" s="18" t="s">
        <v>52</v>
      </c>
      <c r="G100" s="1" t="s">
        <v>157</v>
      </c>
      <c r="H100" s="1" t="s">
        <v>2478</v>
      </c>
      <c r="I100" s="1" t="s">
        <v>2614</v>
      </c>
      <c r="J100" s="1" t="s">
        <v>52</v>
      </c>
      <c r="K100" s="1" t="s">
        <v>52</v>
      </c>
    </row>
    <row r="101" spans="1:12" ht="20.100000000000001" customHeight="1" x14ac:dyDescent="0.3">
      <c r="A101" s="18" t="s">
        <v>2615</v>
      </c>
      <c r="B101" s="19">
        <v>0</v>
      </c>
      <c r="C101" s="19">
        <v>0</v>
      </c>
      <c r="D101" s="19">
        <v>0</v>
      </c>
      <c r="E101" s="19">
        <v>0</v>
      </c>
      <c r="F101" s="18" t="s">
        <v>52</v>
      </c>
      <c r="G101" s="1" t="s">
        <v>157</v>
      </c>
      <c r="H101" s="1" t="s">
        <v>2478</v>
      </c>
      <c r="I101" s="1" t="s">
        <v>2616</v>
      </c>
      <c r="J101" s="1" t="s">
        <v>52</v>
      </c>
      <c r="K101" s="1" t="s">
        <v>52</v>
      </c>
    </row>
    <row r="102" spans="1:12" ht="20.100000000000001" customHeight="1" x14ac:dyDescent="0.3">
      <c r="A102" s="18" t="s">
        <v>2617</v>
      </c>
      <c r="B102" s="19">
        <v>0</v>
      </c>
      <c r="C102" s="19">
        <v>0</v>
      </c>
      <c r="D102" s="19">
        <v>0</v>
      </c>
      <c r="E102" s="19">
        <v>0</v>
      </c>
      <c r="F102" s="18" t="s">
        <v>52</v>
      </c>
      <c r="G102" s="1" t="s">
        <v>157</v>
      </c>
      <c r="H102" s="1" t="s">
        <v>2478</v>
      </c>
      <c r="I102" s="1" t="s">
        <v>2618</v>
      </c>
      <c r="J102" s="1" t="s">
        <v>52</v>
      </c>
      <c r="K102" s="1" t="s">
        <v>52</v>
      </c>
    </row>
    <row r="103" spans="1:12" ht="20.100000000000001" customHeight="1" x14ac:dyDescent="0.3">
      <c r="A103" s="18" t="s">
        <v>2615</v>
      </c>
      <c r="B103" s="19">
        <v>0</v>
      </c>
      <c r="C103" s="19">
        <v>0</v>
      </c>
      <c r="D103" s="19">
        <v>0</v>
      </c>
      <c r="E103" s="19">
        <v>0</v>
      </c>
      <c r="F103" s="18" t="s">
        <v>52</v>
      </c>
      <c r="G103" s="1" t="s">
        <v>157</v>
      </c>
      <c r="H103" s="1" t="s">
        <v>2478</v>
      </c>
      <c r="I103" s="1" t="s">
        <v>2619</v>
      </c>
      <c r="J103" s="1" t="s">
        <v>52</v>
      </c>
      <c r="K103" s="1" t="s">
        <v>52</v>
      </c>
    </row>
    <row r="104" spans="1:12" ht="20.100000000000001" customHeight="1" x14ac:dyDescent="0.3">
      <c r="A104" s="18" t="s">
        <v>2615</v>
      </c>
      <c r="B104" s="19">
        <v>0</v>
      </c>
      <c r="C104" s="19">
        <v>0</v>
      </c>
      <c r="D104" s="19">
        <v>0</v>
      </c>
      <c r="E104" s="19">
        <v>0</v>
      </c>
      <c r="F104" s="18" t="s">
        <v>52</v>
      </c>
      <c r="G104" s="1" t="s">
        <v>157</v>
      </c>
      <c r="H104" s="1" t="s">
        <v>2478</v>
      </c>
      <c r="I104" s="1" t="s">
        <v>2620</v>
      </c>
      <c r="J104" s="1" t="s">
        <v>52</v>
      </c>
      <c r="K104" s="1" t="s">
        <v>52</v>
      </c>
    </row>
    <row r="105" spans="1:12" ht="20.100000000000001" customHeight="1" x14ac:dyDescent="0.3">
      <c r="A105" s="18" t="s">
        <v>2480</v>
      </c>
      <c r="B105" s="19">
        <v>0</v>
      </c>
      <c r="C105" s="19">
        <v>0</v>
      </c>
      <c r="D105" s="19">
        <v>0</v>
      </c>
      <c r="E105" s="19">
        <v>0</v>
      </c>
      <c r="F105" s="18" t="s">
        <v>52</v>
      </c>
      <c r="G105" s="1" t="s">
        <v>157</v>
      </c>
      <c r="H105" s="1" t="s">
        <v>2478</v>
      </c>
      <c r="I105" s="1" t="s">
        <v>2480</v>
      </c>
      <c r="J105" s="1" t="s">
        <v>52</v>
      </c>
      <c r="K105" s="1" t="s">
        <v>52</v>
      </c>
    </row>
    <row r="106" spans="1:12" ht="20.100000000000001" customHeight="1" x14ac:dyDescent="0.3">
      <c r="A106" s="18" t="s">
        <v>2621</v>
      </c>
      <c r="B106" s="19">
        <v>0</v>
      </c>
      <c r="C106" s="19">
        <v>0</v>
      </c>
      <c r="D106" s="19">
        <v>0</v>
      </c>
      <c r="E106" s="19">
        <v>0</v>
      </c>
      <c r="F106" s="18" t="s">
        <v>52</v>
      </c>
      <c r="G106" s="1" t="s">
        <v>157</v>
      </c>
      <c r="H106" s="1" t="s">
        <v>2478</v>
      </c>
      <c r="I106" s="1" t="s">
        <v>2622</v>
      </c>
      <c r="J106" s="1" t="s">
        <v>52</v>
      </c>
      <c r="K106" s="1" t="s">
        <v>52</v>
      </c>
    </row>
    <row r="107" spans="1:12" ht="20.100000000000001" customHeight="1" x14ac:dyDescent="0.3">
      <c r="A107" s="18" t="s">
        <v>2623</v>
      </c>
      <c r="B107" s="19">
        <v>0</v>
      </c>
      <c r="C107" s="19">
        <v>0</v>
      </c>
      <c r="D107" s="19">
        <v>0</v>
      </c>
      <c r="E107" s="19">
        <v>0</v>
      </c>
      <c r="F107" s="18" t="s">
        <v>52</v>
      </c>
      <c r="G107" s="1" t="s">
        <v>157</v>
      </c>
      <c r="H107" s="1" t="s">
        <v>2478</v>
      </c>
      <c r="I107" s="1" t="s">
        <v>2624</v>
      </c>
      <c r="J107" s="1" t="s">
        <v>52</v>
      </c>
      <c r="K107" s="1" t="s">
        <v>52</v>
      </c>
    </row>
    <row r="108" spans="1:12" ht="20.100000000000001" customHeight="1" x14ac:dyDescent="0.3">
      <c r="A108" s="18" t="s">
        <v>2625</v>
      </c>
      <c r="B108" s="19">
        <v>0</v>
      </c>
      <c r="C108" s="19">
        <v>0</v>
      </c>
      <c r="D108" s="19">
        <v>0</v>
      </c>
      <c r="E108" s="19">
        <v>0</v>
      </c>
      <c r="F108" s="18" t="s">
        <v>52</v>
      </c>
      <c r="G108" s="1" t="s">
        <v>157</v>
      </c>
      <c r="H108" s="1" t="s">
        <v>2478</v>
      </c>
      <c r="I108" s="1" t="s">
        <v>2626</v>
      </c>
      <c r="J108" s="1" t="s">
        <v>52</v>
      </c>
      <c r="K108" s="1" t="s">
        <v>52</v>
      </c>
    </row>
    <row r="109" spans="1:12" ht="20.100000000000001" customHeight="1" x14ac:dyDescent="0.3">
      <c r="A109" s="18" t="s">
        <v>2627</v>
      </c>
      <c r="B109" s="19">
        <v>0</v>
      </c>
      <c r="C109" s="19">
        <v>0</v>
      </c>
      <c r="D109" s="19">
        <v>0</v>
      </c>
      <c r="E109" s="19">
        <v>0</v>
      </c>
      <c r="F109" s="18" t="s">
        <v>52</v>
      </c>
      <c r="G109" s="1" t="s">
        <v>157</v>
      </c>
      <c r="H109" s="1" t="s">
        <v>2478</v>
      </c>
      <c r="I109" s="1" t="s">
        <v>2628</v>
      </c>
      <c r="J109" s="1" t="s">
        <v>52</v>
      </c>
      <c r="K109" s="1" t="s">
        <v>52</v>
      </c>
    </row>
    <row r="110" spans="1:12" ht="20.100000000000001" customHeight="1" x14ac:dyDescent="0.3">
      <c r="A110" s="18" t="s">
        <v>2629</v>
      </c>
      <c r="B110" s="19">
        <v>0</v>
      </c>
      <c r="C110" s="19">
        <v>0</v>
      </c>
      <c r="D110" s="19">
        <v>0</v>
      </c>
      <c r="E110" s="19">
        <v>0</v>
      </c>
      <c r="F110" s="18" t="s">
        <v>52</v>
      </c>
      <c r="G110" s="1" t="s">
        <v>157</v>
      </c>
      <c r="H110" s="1" t="s">
        <v>2478</v>
      </c>
      <c r="I110" s="1" t="s">
        <v>2630</v>
      </c>
      <c r="J110" s="1" t="s">
        <v>52</v>
      </c>
      <c r="K110" s="1" t="s">
        <v>52</v>
      </c>
    </row>
    <row r="111" spans="1:12" ht="20.100000000000001" customHeight="1" x14ac:dyDescent="0.3">
      <c r="A111" s="18" t="s">
        <v>2631</v>
      </c>
      <c r="B111" s="19">
        <v>0</v>
      </c>
      <c r="C111" s="19">
        <v>0</v>
      </c>
      <c r="D111" s="19">
        <v>0</v>
      </c>
      <c r="E111" s="19">
        <v>0</v>
      </c>
      <c r="F111" s="18" t="s">
        <v>52</v>
      </c>
      <c r="G111" s="1" t="s">
        <v>157</v>
      </c>
      <c r="H111" s="1" t="s">
        <v>2478</v>
      </c>
      <c r="I111" s="1" t="s">
        <v>2632</v>
      </c>
      <c r="J111" s="1" t="s">
        <v>52</v>
      </c>
      <c r="K111" s="1" t="s">
        <v>52</v>
      </c>
    </row>
    <row r="112" spans="1:12" ht="20.100000000000001" customHeight="1" x14ac:dyDescent="0.3">
      <c r="A112" s="18" t="s">
        <v>2633</v>
      </c>
      <c r="B112" s="19">
        <v>0</v>
      </c>
      <c r="C112" s="19">
        <v>0</v>
      </c>
      <c r="D112" s="19">
        <v>0</v>
      </c>
      <c r="E112" s="19">
        <v>0</v>
      </c>
      <c r="F112" s="18" t="s">
        <v>52</v>
      </c>
      <c r="G112" s="1" t="s">
        <v>157</v>
      </c>
      <c r="H112" s="1" t="s">
        <v>2478</v>
      </c>
      <c r="I112" s="1" t="s">
        <v>2634</v>
      </c>
      <c r="J112" s="1" t="s">
        <v>52</v>
      </c>
      <c r="K112" s="1" t="s">
        <v>52</v>
      </c>
    </row>
    <row r="113" spans="1:11" ht="20.100000000000001" customHeight="1" x14ac:dyDescent="0.3">
      <c r="A113" s="18" t="s">
        <v>2635</v>
      </c>
      <c r="B113" s="19">
        <v>0</v>
      </c>
      <c r="C113" s="19">
        <v>0</v>
      </c>
      <c r="D113" s="19">
        <v>0</v>
      </c>
      <c r="E113" s="19">
        <v>0</v>
      </c>
      <c r="F113" s="18" t="s">
        <v>52</v>
      </c>
      <c r="G113" s="1" t="s">
        <v>157</v>
      </c>
      <c r="H113" s="1" t="s">
        <v>2478</v>
      </c>
      <c r="I113" s="1" t="s">
        <v>2636</v>
      </c>
      <c r="J113" s="1" t="s">
        <v>52</v>
      </c>
      <c r="K113" s="1" t="s">
        <v>52</v>
      </c>
    </row>
    <row r="114" spans="1:11" ht="20.100000000000001" customHeight="1" x14ac:dyDescent="0.3">
      <c r="A114" s="18" t="s">
        <v>2637</v>
      </c>
      <c r="B114" s="19">
        <v>0</v>
      </c>
      <c r="C114" s="19">
        <v>0</v>
      </c>
      <c r="D114" s="19">
        <v>0</v>
      </c>
      <c r="E114" s="19">
        <v>0</v>
      </c>
      <c r="F114" s="18" t="s">
        <v>52</v>
      </c>
      <c r="G114" s="1" t="s">
        <v>157</v>
      </c>
      <c r="H114" s="1" t="s">
        <v>2478</v>
      </c>
      <c r="I114" s="1" t="s">
        <v>2638</v>
      </c>
      <c r="J114" s="1" t="s">
        <v>52</v>
      </c>
      <c r="K114" s="1" t="s">
        <v>52</v>
      </c>
    </row>
    <row r="115" spans="1:11" ht="20.100000000000001" customHeight="1" x14ac:dyDescent="0.3">
      <c r="A115" s="18" t="s">
        <v>2639</v>
      </c>
      <c r="B115" s="19">
        <v>0</v>
      </c>
      <c r="C115" s="19">
        <v>0</v>
      </c>
      <c r="D115" s="19">
        <v>0</v>
      </c>
      <c r="E115" s="19">
        <v>0</v>
      </c>
      <c r="F115" s="18" t="s">
        <v>52</v>
      </c>
      <c r="G115" s="1" t="s">
        <v>157</v>
      </c>
      <c r="H115" s="1" t="s">
        <v>2478</v>
      </c>
      <c r="I115" s="1" t="s">
        <v>2640</v>
      </c>
      <c r="J115" s="1" t="s">
        <v>52</v>
      </c>
      <c r="K115" s="1" t="s">
        <v>52</v>
      </c>
    </row>
    <row r="116" spans="1:11" ht="20.100000000000001" customHeight="1" x14ac:dyDescent="0.3">
      <c r="A116" s="18" t="s">
        <v>2480</v>
      </c>
      <c r="B116" s="19">
        <v>0</v>
      </c>
      <c r="C116" s="19">
        <v>0</v>
      </c>
      <c r="D116" s="19">
        <v>0</v>
      </c>
      <c r="E116" s="19">
        <v>0</v>
      </c>
      <c r="F116" s="18" t="s">
        <v>52</v>
      </c>
      <c r="G116" s="1" t="s">
        <v>157</v>
      </c>
      <c r="H116" s="1" t="s">
        <v>2478</v>
      </c>
      <c r="I116" s="1" t="s">
        <v>52</v>
      </c>
      <c r="J116" s="1" t="s">
        <v>52</v>
      </c>
      <c r="K116" s="1" t="s">
        <v>52</v>
      </c>
    </row>
    <row r="117" spans="1:11" ht="20.100000000000001" customHeight="1" x14ac:dyDescent="0.3">
      <c r="A117" s="18" t="s">
        <v>2641</v>
      </c>
      <c r="B117" s="19">
        <v>0</v>
      </c>
      <c r="C117" s="19">
        <v>0</v>
      </c>
      <c r="D117" s="19">
        <v>0</v>
      </c>
      <c r="E117" s="19">
        <v>0</v>
      </c>
      <c r="F117" s="18" t="s">
        <v>52</v>
      </c>
      <c r="G117" s="1" t="s">
        <v>157</v>
      </c>
      <c r="H117" s="1" t="s">
        <v>2478</v>
      </c>
      <c r="I117" s="1" t="s">
        <v>2642</v>
      </c>
      <c r="J117" s="1" t="s">
        <v>52</v>
      </c>
      <c r="K117" s="1" t="s">
        <v>52</v>
      </c>
    </row>
    <row r="118" spans="1:11" ht="20.100000000000001" customHeight="1" x14ac:dyDescent="0.3">
      <c r="A118" s="18" t="s">
        <v>2643</v>
      </c>
      <c r="B118" s="19">
        <v>0</v>
      </c>
      <c r="C118" s="19">
        <v>0</v>
      </c>
      <c r="D118" s="19">
        <v>0</v>
      </c>
      <c r="E118" s="19">
        <v>0</v>
      </c>
      <c r="F118" s="18" t="s">
        <v>52</v>
      </c>
      <c r="G118" s="1" t="s">
        <v>157</v>
      </c>
      <c r="H118" s="1" t="s">
        <v>2478</v>
      </c>
      <c r="I118" s="1" t="s">
        <v>2644</v>
      </c>
      <c r="J118" s="1" t="s">
        <v>52</v>
      </c>
      <c r="K118" s="1" t="s">
        <v>52</v>
      </c>
    </row>
    <row r="119" spans="1:11" ht="20.100000000000001" customHeight="1" x14ac:dyDescent="0.3">
      <c r="A119" s="18" t="s">
        <v>2645</v>
      </c>
      <c r="B119" s="19">
        <v>0</v>
      </c>
      <c r="C119" s="19">
        <v>0</v>
      </c>
      <c r="D119" s="19">
        <v>0</v>
      </c>
      <c r="E119" s="19">
        <v>0</v>
      </c>
      <c r="F119" s="18" t="s">
        <v>52</v>
      </c>
      <c r="G119" s="1" t="s">
        <v>157</v>
      </c>
      <c r="H119" s="1" t="s">
        <v>2478</v>
      </c>
      <c r="I119" s="1" t="s">
        <v>2646</v>
      </c>
      <c r="J119" s="1" t="s">
        <v>52</v>
      </c>
      <c r="K119" s="1" t="s">
        <v>52</v>
      </c>
    </row>
    <row r="120" spans="1:11" ht="20.100000000000001" customHeight="1" x14ac:dyDescent="0.3">
      <c r="A120" s="18" t="s">
        <v>2647</v>
      </c>
      <c r="B120" s="19">
        <v>0</v>
      </c>
      <c r="C120" s="19">
        <v>0</v>
      </c>
      <c r="D120" s="19">
        <v>0</v>
      </c>
      <c r="E120" s="19">
        <v>0</v>
      </c>
      <c r="F120" s="18" t="s">
        <v>52</v>
      </c>
      <c r="G120" s="1" t="s">
        <v>157</v>
      </c>
      <c r="H120" s="1" t="s">
        <v>2478</v>
      </c>
      <c r="I120" s="1" t="s">
        <v>2648</v>
      </c>
      <c r="J120" s="1" t="s">
        <v>52</v>
      </c>
      <c r="K120" s="1" t="s">
        <v>52</v>
      </c>
    </row>
    <row r="121" spans="1:11" ht="20.100000000000001" customHeight="1" x14ac:dyDescent="0.3">
      <c r="A121" s="18" t="s">
        <v>2649</v>
      </c>
      <c r="B121" s="19">
        <v>0</v>
      </c>
      <c r="C121" s="19">
        <v>0</v>
      </c>
      <c r="D121" s="19">
        <v>0</v>
      </c>
      <c r="E121" s="19">
        <v>0</v>
      </c>
      <c r="F121" s="18" t="s">
        <v>52</v>
      </c>
      <c r="G121" s="1" t="s">
        <v>157</v>
      </c>
      <c r="H121" s="1" t="s">
        <v>2478</v>
      </c>
      <c r="I121" s="1" t="s">
        <v>2650</v>
      </c>
      <c r="J121" s="1" t="s">
        <v>52</v>
      </c>
      <c r="K121" s="1" t="s">
        <v>52</v>
      </c>
    </row>
    <row r="122" spans="1:11" ht="20.100000000000001" customHeight="1" x14ac:dyDescent="0.3">
      <c r="A122" s="18" t="s">
        <v>2480</v>
      </c>
      <c r="B122" s="19">
        <v>0</v>
      </c>
      <c r="C122" s="19">
        <v>0</v>
      </c>
      <c r="D122" s="19">
        <v>0</v>
      </c>
      <c r="E122" s="19">
        <v>0</v>
      </c>
      <c r="F122" s="18" t="s">
        <v>52</v>
      </c>
      <c r="G122" s="1" t="s">
        <v>157</v>
      </c>
      <c r="H122" s="1" t="s">
        <v>2478</v>
      </c>
      <c r="I122" s="1" t="s">
        <v>52</v>
      </c>
      <c r="J122" s="1" t="s">
        <v>52</v>
      </c>
      <c r="K122" s="1" t="s">
        <v>52</v>
      </c>
    </row>
    <row r="123" spans="1:11" ht="20.100000000000001" customHeight="1" x14ac:dyDescent="0.3">
      <c r="A123" s="18" t="s">
        <v>2651</v>
      </c>
      <c r="B123" s="19">
        <v>0</v>
      </c>
      <c r="C123" s="19">
        <v>0</v>
      </c>
      <c r="D123" s="19">
        <v>0</v>
      </c>
      <c r="E123" s="19">
        <v>0</v>
      </c>
      <c r="F123" s="18" t="s">
        <v>52</v>
      </c>
      <c r="G123" s="1" t="s">
        <v>157</v>
      </c>
      <c r="H123" s="1" t="s">
        <v>2478</v>
      </c>
      <c r="I123" s="1" t="s">
        <v>2652</v>
      </c>
      <c r="J123" s="1" t="s">
        <v>52</v>
      </c>
      <c r="K123" s="1" t="s">
        <v>52</v>
      </c>
    </row>
    <row r="124" spans="1:11" ht="20.100000000000001" customHeight="1" x14ac:dyDescent="0.3">
      <c r="A124" s="18" t="s">
        <v>2480</v>
      </c>
      <c r="B124" s="19">
        <v>0</v>
      </c>
      <c r="C124" s="19">
        <v>0</v>
      </c>
      <c r="D124" s="19">
        <v>0</v>
      </c>
      <c r="E124" s="19">
        <v>0</v>
      </c>
      <c r="F124" s="18" t="s">
        <v>52</v>
      </c>
      <c r="G124" s="1" t="s">
        <v>157</v>
      </c>
      <c r="H124" s="1" t="s">
        <v>2478</v>
      </c>
      <c r="I124" s="1" t="s">
        <v>52</v>
      </c>
      <c r="J124" s="1" t="s">
        <v>52</v>
      </c>
      <c r="K124" s="1" t="s">
        <v>52</v>
      </c>
    </row>
    <row r="125" spans="1:11" ht="20.100000000000001" customHeight="1" x14ac:dyDescent="0.3">
      <c r="A125" s="18" t="s">
        <v>2653</v>
      </c>
      <c r="B125" s="19">
        <v>0</v>
      </c>
      <c r="C125" s="19">
        <v>0</v>
      </c>
      <c r="D125" s="19">
        <v>0</v>
      </c>
      <c r="E125" s="19">
        <v>0</v>
      </c>
      <c r="F125" s="18" t="s">
        <v>52</v>
      </c>
      <c r="G125" s="1" t="s">
        <v>157</v>
      </c>
      <c r="H125" s="1" t="s">
        <v>2478</v>
      </c>
      <c r="I125" s="1" t="s">
        <v>2654</v>
      </c>
      <c r="J125" s="1" t="s">
        <v>52</v>
      </c>
      <c r="K125" s="1" t="s">
        <v>52</v>
      </c>
    </row>
    <row r="126" spans="1:11" ht="20.100000000000001" customHeight="1" x14ac:dyDescent="0.3">
      <c r="A126" s="18" t="s">
        <v>2655</v>
      </c>
      <c r="B126" s="19">
        <v>0</v>
      </c>
      <c r="C126" s="19">
        <v>0</v>
      </c>
      <c r="D126" s="19">
        <v>0</v>
      </c>
      <c r="E126" s="19">
        <v>0</v>
      </c>
      <c r="F126" s="18" t="s">
        <v>52</v>
      </c>
      <c r="G126" s="1" t="s">
        <v>157</v>
      </c>
      <c r="H126" s="1" t="s">
        <v>2478</v>
      </c>
      <c r="I126" s="1" t="s">
        <v>2656</v>
      </c>
      <c r="J126" s="1" t="s">
        <v>52</v>
      </c>
      <c r="K126" s="1" t="s">
        <v>52</v>
      </c>
    </row>
    <row r="127" spans="1:11" ht="20.100000000000001" customHeight="1" x14ac:dyDescent="0.3">
      <c r="A127" s="18" t="s">
        <v>2480</v>
      </c>
      <c r="B127" s="19">
        <v>0</v>
      </c>
      <c r="C127" s="19">
        <v>0</v>
      </c>
      <c r="D127" s="19">
        <v>0</v>
      </c>
      <c r="E127" s="19">
        <v>0</v>
      </c>
      <c r="F127" s="18" t="s">
        <v>52</v>
      </c>
      <c r="G127" s="1" t="s">
        <v>157</v>
      </c>
      <c r="H127" s="1" t="s">
        <v>2478</v>
      </c>
      <c r="I127" s="1" t="s">
        <v>52</v>
      </c>
      <c r="J127" s="1" t="s">
        <v>52</v>
      </c>
      <c r="K127" s="1" t="s">
        <v>52</v>
      </c>
    </row>
    <row r="128" spans="1:11" ht="20.100000000000001" customHeight="1" x14ac:dyDescent="0.3">
      <c r="A128" s="18" t="s">
        <v>2657</v>
      </c>
      <c r="B128" s="19">
        <v>0</v>
      </c>
      <c r="C128" s="19">
        <v>0</v>
      </c>
      <c r="D128" s="19">
        <v>0</v>
      </c>
      <c r="E128" s="19">
        <v>0</v>
      </c>
      <c r="F128" s="18" t="s">
        <v>52</v>
      </c>
      <c r="G128" s="1" t="s">
        <v>157</v>
      </c>
      <c r="H128" s="1" t="s">
        <v>2478</v>
      </c>
      <c r="I128" s="1" t="s">
        <v>2658</v>
      </c>
      <c r="J128" s="1" t="s">
        <v>52</v>
      </c>
      <c r="K128" s="1" t="s">
        <v>52</v>
      </c>
    </row>
    <row r="129" spans="1:11" ht="20.100000000000001" customHeight="1" x14ac:dyDescent="0.3">
      <c r="A129" s="18" t="s">
        <v>2659</v>
      </c>
      <c r="B129" s="19">
        <v>0</v>
      </c>
      <c r="C129" s="19">
        <v>167819.8</v>
      </c>
      <c r="D129" s="19">
        <v>0</v>
      </c>
      <c r="E129" s="19">
        <v>167819.8</v>
      </c>
      <c r="F129" s="18" t="s">
        <v>52</v>
      </c>
      <c r="G129" s="1" t="s">
        <v>157</v>
      </c>
      <c r="H129" s="1" t="s">
        <v>2478</v>
      </c>
      <c r="I129" s="1" t="s">
        <v>2660</v>
      </c>
      <c r="J129" s="1" t="s">
        <v>52</v>
      </c>
      <c r="K129" s="1" t="s">
        <v>52</v>
      </c>
    </row>
    <row r="130" spans="1:11" ht="20.100000000000001" customHeight="1" x14ac:dyDescent="0.3">
      <c r="A130" s="18" t="s">
        <v>2661</v>
      </c>
      <c r="B130" s="19">
        <v>0</v>
      </c>
      <c r="C130" s="19">
        <v>0</v>
      </c>
      <c r="D130" s="19">
        <v>0</v>
      </c>
      <c r="E130" s="19">
        <v>0</v>
      </c>
      <c r="F130" s="18" t="s">
        <v>52</v>
      </c>
      <c r="G130" s="1" t="s">
        <v>157</v>
      </c>
      <c r="H130" s="1" t="s">
        <v>2478</v>
      </c>
      <c r="I130" s="1" t="s">
        <v>2662</v>
      </c>
      <c r="J130" s="1" t="s">
        <v>52</v>
      </c>
      <c r="K130" s="1" t="s">
        <v>52</v>
      </c>
    </row>
    <row r="131" spans="1:11" ht="20.100000000000001" customHeight="1" x14ac:dyDescent="0.3">
      <c r="A131" s="18" t="s">
        <v>2663</v>
      </c>
      <c r="B131" s="19">
        <v>0</v>
      </c>
      <c r="C131" s="19">
        <v>34945.9</v>
      </c>
      <c r="D131" s="19">
        <v>0</v>
      </c>
      <c r="E131" s="19">
        <v>34945.9</v>
      </c>
      <c r="F131" s="18" t="s">
        <v>52</v>
      </c>
      <c r="G131" s="1" t="s">
        <v>157</v>
      </c>
      <c r="H131" s="1" t="s">
        <v>2478</v>
      </c>
      <c r="I131" s="1" t="s">
        <v>2664</v>
      </c>
      <c r="J131" s="1" t="s">
        <v>52</v>
      </c>
      <c r="K131" s="1" t="s">
        <v>52</v>
      </c>
    </row>
    <row r="132" spans="1:11" ht="20.100000000000001" customHeight="1" x14ac:dyDescent="0.3">
      <c r="A132" s="18" t="s">
        <v>2665</v>
      </c>
      <c r="B132" s="19">
        <v>0</v>
      </c>
      <c r="C132" s="19">
        <v>0</v>
      </c>
      <c r="D132" s="19">
        <v>0</v>
      </c>
      <c r="E132" s="19">
        <v>0</v>
      </c>
      <c r="F132" s="18" t="s">
        <v>52</v>
      </c>
      <c r="G132" s="1" t="s">
        <v>157</v>
      </c>
      <c r="H132" s="1" t="s">
        <v>2478</v>
      </c>
      <c r="I132" s="1" t="s">
        <v>2666</v>
      </c>
      <c r="J132" s="1" t="s">
        <v>52</v>
      </c>
      <c r="K132" s="1" t="s">
        <v>52</v>
      </c>
    </row>
    <row r="133" spans="1:11" ht="20.100000000000001" customHeight="1" x14ac:dyDescent="0.3">
      <c r="A133" s="18" t="s">
        <v>2667</v>
      </c>
      <c r="B133" s="19">
        <v>0</v>
      </c>
      <c r="C133" s="19">
        <v>55029.599999999999</v>
      </c>
      <c r="D133" s="19">
        <v>0</v>
      </c>
      <c r="E133" s="19">
        <v>55029.599999999999</v>
      </c>
      <c r="F133" s="18" t="s">
        <v>52</v>
      </c>
      <c r="G133" s="1" t="s">
        <v>157</v>
      </c>
      <c r="H133" s="1" t="s">
        <v>2478</v>
      </c>
      <c r="I133" s="1" t="s">
        <v>2668</v>
      </c>
      <c r="J133" s="1" t="s">
        <v>52</v>
      </c>
      <c r="K133" s="1" t="s">
        <v>52</v>
      </c>
    </row>
    <row r="134" spans="1:11" ht="20.100000000000001" customHeight="1" x14ac:dyDescent="0.3">
      <c r="A134" s="18" t="s">
        <v>2669</v>
      </c>
      <c r="B134" s="19">
        <v>0</v>
      </c>
      <c r="C134" s="19">
        <v>257795.3</v>
      </c>
      <c r="D134" s="19">
        <v>0</v>
      </c>
      <c r="E134" s="19">
        <v>257795.3</v>
      </c>
      <c r="F134" s="18" t="s">
        <v>52</v>
      </c>
      <c r="G134" s="1" t="s">
        <v>157</v>
      </c>
      <c r="H134" s="1" t="s">
        <v>2478</v>
      </c>
      <c r="I134" s="1" t="s">
        <v>2670</v>
      </c>
      <c r="J134" s="1" t="s">
        <v>52</v>
      </c>
      <c r="K134" s="1" t="s">
        <v>52</v>
      </c>
    </row>
    <row r="135" spans="1:11" ht="20.100000000000001" customHeight="1" x14ac:dyDescent="0.3">
      <c r="A135" s="18" t="s">
        <v>2671</v>
      </c>
      <c r="B135" s="19">
        <v>0</v>
      </c>
      <c r="C135" s="19">
        <v>0</v>
      </c>
      <c r="D135" s="19">
        <v>0</v>
      </c>
      <c r="E135" s="19">
        <v>0</v>
      </c>
      <c r="F135" s="18" t="s">
        <v>52</v>
      </c>
      <c r="G135" s="1" t="s">
        <v>157</v>
      </c>
      <c r="H135" s="1" t="s">
        <v>2478</v>
      </c>
      <c r="I135" s="1" t="s">
        <v>2671</v>
      </c>
      <c r="J135" s="1" t="s">
        <v>52</v>
      </c>
      <c r="K135" s="1" t="s">
        <v>52</v>
      </c>
    </row>
    <row r="136" spans="1:11" ht="20.100000000000001" customHeight="1" x14ac:dyDescent="0.3">
      <c r="A136" s="18" t="s">
        <v>2672</v>
      </c>
      <c r="B136" s="19">
        <v>0</v>
      </c>
      <c r="C136" s="19">
        <v>0</v>
      </c>
      <c r="D136" s="19">
        <v>0</v>
      </c>
      <c r="E136" s="19">
        <v>0</v>
      </c>
      <c r="F136" s="18" t="s">
        <v>52</v>
      </c>
      <c r="G136" s="1" t="s">
        <v>157</v>
      </c>
      <c r="H136" s="1" t="s">
        <v>2478</v>
      </c>
      <c r="I136" s="1" t="s">
        <v>2673</v>
      </c>
      <c r="J136" s="1" t="s">
        <v>52</v>
      </c>
      <c r="K136" s="1" t="s">
        <v>52</v>
      </c>
    </row>
    <row r="137" spans="1:11" ht="20.100000000000001" customHeight="1" x14ac:dyDescent="0.3">
      <c r="A137" s="18" t="s">
        <v>2480</v>
      </c>
      <c r="B137" s="19">
        <v>0</v>
      </c>
      <c r="C137" s="19">
        <v>0</v>
      </c>
      <c r="D137" s="19">
        <v>0</v>
      </c>
      <c r="E137" s="19">
        <v>0</v>
      </c>
      <c r="F137" s="18" t="s">
        <v>52</v>
      </c>
      <c r="G137" s="1" t="s">
        <v>157</v>
      </c>
      <c r="H137" s="1" t="s">
        <v>2478</v>
      </c>
      <c r="I137" s="1" t="s">
        <v>52</v>
      </c>
      <c r="J137" s="1" t="s">
        <v>52</v>
      </c>
      <c r="K137" s="1" t="s">
        <v>52</v>
      </c>
    </row>
    <row r="138" spans="1:11" ht="20.100000000000001" customHeight="1" x14ac:dyDescent="0.3">
      <c r="A138" s="18" t="s">
        <v>2674</v>
      </c>
      <c r="B138" s="19">
        <v>0</v>
      </c>
      <c r="C138" s="19">
        <v>0</v>
      </c>
      <c r="D138" s="19">
        <v>0</v>
      </c>
      <c r="E138" s="19">
        <v>0</v>
      </c>
      <c r="F138" s="18" t="s">
        <v>52</v>
      </c>
      <c r="G138" s="1" t="s">
        <v>157</v>
      </c>
      <c r="H138" s="1" t="s">
        <v>2478</v>
      </c>
      <c r="I138" s="1" t="s">
        <v>2675</v>
      </c>
      <c r="J138" s="1" t="s">
        <v>52</v>
      </c>
      <c r="K138" s="1" t="s">
        <v>52</v>
      </c>
    </row>
    <row r="139" spans="1:11" ht="20.100000000000001" customHeight="1" x14ac:dyDescent="0.3">
      <c r="A139" s="18" t="s">
        <v>2676</v>
      </c>
      <c r="B139" s="19">
        <v>0</v>
      </c>
      <c r="C139" s="19">
        <v>0</v>
      </c>
      <c r="D139" s="19">
        <v>0</v>
      </c>
      <c r="E139" s="19">
        <v>0</v>
      </c>
      <c r="F139" s="18" t="s">
        <v>52</v>
      </c>
      <c r="G139" s="1" t="s">
        <v>157</v>
      </c>
      <c r="H139" s="1" t="s">
        <v>2478</v>
      </c>
      <c r="I139" s="1" t="s">
        <v>2677</v>
      </c>
      <c r="J139" s="1" t="s">
        <v>52</v>
      </c>
      <c r="K139" s="1" t="s">
        <v>52</v>
      </c>
    </row>
    <row r="140" spans="1:11" ht="20.100000000000001" customHeight="1" x14ac:dyDescent="0.3">
      <c r="A140" s="18" t="s">
        <v>2480</v>
      </c>
      <c r="B140" s="19">
        <v>0</v>
      </c>
      <c r="C140" s="19">
        <v>0</v>
      </c>
      <c r="D140" s="19">
        <v>0</v>
      </c>
      <c r="E140" s="19">
        <v>0</v>
      </c>
      <c r="F140" s="18" t="s">
        <v>52</v>
      </c>
      <c r="G140" s="1" t="s">
        <v>157</v>
      </c>
      <c r="H140" s="1" t="s">
        <v>2478</v>
      </c>
      <c r="I140" s="1" t="s">
        <v>52</v>
      </c>
      <c r="J140" s="1" t="s">
        <v>52</v>
      </c>
      <c r="K140" s="1" t="s">
        <v>52</v>
      </c>
    </row>
    <row r="141" spans="1:11" ht="20.100000000000001" customHeight="1" x14ac:dyDescent="0.3">
      <c r="A141" s="18" t="s">
        <v>2678</v>
      </c>
      <c r="B141" s="19">
        <v>0</v>
      </c>
      <c r="C141" s="19">
        <v>0</v>
      </c>
      <c r="D141" s="19">
        <v>0</v>
      </c>
      <c r="E141" s="19">
        <v>0</v>
      </c>
      <c r="F141" s="18" t="s">
        <v>52</v>
      </c>
      <c r="G141" s="1" t="s">
        <v>157</v>
      </c>
      <c r="H141" s="1" t="s">
        <v>2478</v>
      </c>
      <c r="I141" s="1" t="s">
        <v>2679</v>
      </c>
      <c r="J141" s="1" t="s">
        <v>52</v>
      </c>
      <c r="K141" s="1" t="s">
        <v>52</v>
      </c>
    </row>
    <row r="142" spans="1:11" ht="20.100000000000001" customHeight="1" x14ac:dyDescent="0.3">
      <c r="A142" s="18" t="s">
        <v>2680</v>
      </c>
      <c r="B142" s="19">
        <v>32794</v>
      </c>
      <c r="C142" s="19">
        <v>0</v>
      </c>
      <c r="D142" s="19">
        <v>0</v>
      </c>
      <c r="E142" s="19">
        <v>32794</v>
      </c>
      <c r="F142" s="18" t="s">
        <v>52</v>
      </c>
      <c r="G142" s="1" t="s">
        <v>157</v>
      </c>
      <c r="H142" s="1" t="s">
        <v>2478</v>
      </c>
      <c r="I142" s="1" t="s">
        <v>2681</v>
      </c>
      <c r="J142" s="1" t="s">
        <v>52</v>
      </c>
      <c r="K142" s="1" t="s">
        <v>52</v>
      </c>
    </row>
    <row r="143" spans="1:11" ht="20.100000000000001" customHeight="1" x14ac:dyDescent="0.3">
      <c r="A143" s="18" t="s">
        <v>2682</v>
      </c>
      <c r="B143" s="19">
        <v>0</v>
      </c>
      <c r="C143" s="19">
        <v>50685.3</v>
      </c>
      <c r="D143" s="19">
        <v>0</v>
      </c>
      <c r="E143" s="19">
        <v>50685.3</v>
      </c>
      <c r="F143" s="18" t="s">
        <v>52</v>
      </c>
      <c r="G143" s="1" t="s">
        <v>157</v>
      </c>
      <c r="H143" s="1" t="s">
        <v>2478</v>
      </c>
      <c r="I143" s="1" t="s">
        <v>2683</v>
      </c>
      <c r="J143" s="1" t="s">
        <v>52</v>
      </c>
      <c r="K143" s="1" t="s">
        <v>52</v>
      </c>
    </row>
    <row r="144" spans="1:11" ht="20.100000000000001" customHeight="1" x14ac:dyDescent="0.3">
      <c r="A144" s="18" t="s">
        <v>2684</v>
      </c>
      <c r="B144" s="19">
        <v>0</v>
      </c>
      <c r="C144" s="19">
        <v>0</v>
      </c>
      <c r="D144" s="19">
        <v>74104.100000000006</v>
      </c>
      <c r="E144" s="19">
        <v>74104.100000000006</v>
      </c>
      <c r="F144" s="18" t="s">
        <v>52</v>
      </c>
      <c r="G144" s="1" t="s">
        <v>157</v>
      </c>
      <c r="H144" s="1" t="s">
        <v>2478</v>
      </c>
      <c r="I144" s="1" t="s">
        <v>2685</v>
      </c>
      <c r="J144" s="1" t="s">
        <v>52</v>
      </c>
      <c r="K144" s="1" t="s">
        <v>52</v>
      </c>
    </row>
    <row r="145" spans="1:12" ht="20.100000000000001" customHeight="1" x14ac:dyDescent="0.3">
      <c r="A145" s="18" t="s">
        <v>2501</v>
      </c>
      <c r="B145" s="19">
        <v>32794</v>
      </c>
      <c r="C145" s="19">
        <v>50685.3</v>
      </c>
      <c r="D145" s="19">
        <v>74104.100000000006</v>
      </c>
      <c r="E145" s="19">
        <v>157583.4</v>
      </c>
      <c r="F145" s="18" t="s">
        <v>52</v>
      </c>
      <c r="G145" s="1" t="s">
        <v>157</v>
      </c>
      <c r="H145" s="1" t="s">
        <v>2478</v>
      </c>
      <c r="I145" s="1" t="s">
        <v>2502</v>
      </c>
      <c r="J145" s="1" t="s">
        <v>52</v>
      </c>
      <c r="K145" s="1" t="s">
        <v>52</v>
      </c>
    </row>
    <row r="146" spans="1:12" ht="20.100000000000001" customHeight="1" x14ac:dyDescent="0.3">
      <c r="A146" s="18" t="s">
        <v>2480</v>
      </c>
      <c r="B146" s="19">
        <v>0</v>
      </c>
      <c r="C146" s="19">
        <v>0</v>
      </c>
      <c r="D146" s="19">
        <v>0</v>
      </c>
      <c r="E146" s="19">
        <v>0</v>
      </c>
      <c r="F146" s="18" t="s">
        <v>52</v>
      </c>
      <c r="G146" s="1" t="s">
        <v>157</v>
      </c>
      <c r="H146" s="1" t="s">
        <v>2478</v>
      </c>
      <c r="I146" s="1" t="s">
        <v>52</v>
      </c>
      <c r="J146" s="1" t="s">
        <v>52</v>
      </c>
      <c r="K146" s="1" t="s">
        <v>52</v>
      </c>
    </row>
    <row r="147" spans="1:12" ht="20.100000000000001" customHeight="1" x14ac:dyDescent="0.3">
      <c r="A147" s="18" t="s">
        <v>2686</v>
      </c>
      <c r="B147" s="19">
        <v>0</v>
      </c>
      <c r="C147" s="19">
        <v>0</v>
      </c>
      <c r="D147" s="19">
        <v>12889.7</v>
      </c>
      <c r="E147" s="19">
        <v>12889.7</v>
      </c>
      <c r="F147" s="18" t="s">
        <v>52</v>
      </c>
      <c r="G147" s="1" t="s">
        <v>157</v>
      </c>
      <c r="H147" s="1" t="s">
        <v>2478</v>
      </c>
      <c r="I147" s="1" t="s">
        <v>2687</v>
      </c>
      <c r="J147" s="1" t="s">
        <v>52</v>
      </c>
      <c r="K147" s="1" t="s">
        <v>52</v>
      </c>
    </row>
    <row r="148" spans="1:12" ht="20.100000000000001" customHeight="1" x14ac:dyDescent="0.3">
      <c r="A148" s="18" t="s">
        <v>2501</v>
      </c>
      <c r="B148" s="19">
        <v>0</v>
      </c>
      <c r="C148" s="19">
        <v>0</v>
      </c>
      <c r="D148" s="19">
        <v>12889.7</v>
      </c>
      <c r="E148" s="19">
        <v>12889.7</v>
      </c>
      <c r="F148" s="18" t="s">
        <v>52</v>
      </c>
      <c r="G148" s="1" t="s">
        <v>157</v>
      </c>
      <c r="H148" s="1" t="s">
        <v>2478</v>
      </c>
      <c r="I148" s="1" t="s">
        <v>2502</v>
      </c>
      <c r="J148" s="1" t="s">
        <v>52</v>
      </c>
      <c r="K148" s="1" t="s">
        <v>52</v>
      </c>
    </row>
    <row r="149" spans="1:12" ht="20.100000000000001" customHeight="1" x14ac:dyDescent="0.3">
      <c r="A149" s="18" t="s">
        <v>2480</v>
      </c>
      <c r="B149" s="19">
        <v>0</v>
      </c>
      <c r="C149" s="19">
        <v>0</v>
      </c>
      <c r="D149" s="19">
        <v>0</v>
      </c>
      <c r="E149" s="19">
        <v>0</v>
      </c>
      <c r="F149" s="18" t="s">
        <v>52</v>
      </c>
      <c r="G149" s="1" t="s">
        <v>157</v>
      </c>
      <c r="H149" s="1" t="s">
        <v>2478</v>
      </c>
      <c r="I149" s="1" t="s">
        <v>52</v>
      </c>
      <c r="J149" s="1" t="s">
        <v>52</v>
      </c>
      <c r="K149" s="1" t="s">
        <v>52</v>
      </c>
    </row>
    <row r="150" spans="1:12" ht="20.100000000000001" customHeight="1" x14ac:dyDescent="0.3">
      <c r="A150" s="18" t="s">
        <v>2480</v>
      </c>
      <c r="B150" s="19">
        <v>0</v>
      </c>
      <c r="C150" s="19">
        <v>0</v>
      </c>
      <c r="D150" s="19">
        <v>0</v>
      </c>
      <c r="E150" s="19">
        <v>0</v>
      </c>
      <c r="F150" s="18" t="s">
        <v>52</v>
      </c>
      <c r="G150" s="1" t="s">
        <v>157</v>
      </c>
      <c r="H150" s="1" t="s">
        <v>2478</v>
      </c>
      <c r="I150" s="1" t="s">
        <v>2480</v>
      </c>
      <c r="J150" s="1" t="s">
        <v>52</v>
      </c>
      <c r="K150" s="1" t="s">
        <v>52</v>
      </c>
    </row>
    <row r="151" spans="1:12" ht="20.100000000000001" customHeight="1" x14ac:dyDescent="0.3">
      <c r="A151" s="18" t="s">
        <v>2503</v>
      </c>
      <c r="B151" s="20">
        <v>32794</v>
      </c>
      <c r="C151" s="20">
        <v>308480</v>
      </c>
      <c r="D151" s="20">
        <v>86993</v>
      </c>
      <c r="E151" s="20">
        <v>428267</v>
      </c>
      <c r="F151" s="21"/>
    </row>
    <row r="152" spans="1:12" ht="20.100000000000001" customHeight="1" x14ac:dyDescent="0.3">
      <c r="A152" s="21"/>
      <c r="B152" s="21"/>
      <c r="C152" s="21"/>
      <c r="D152" s="21"/>
      <c r="E152" s="21"/>
      <c r="F152" s="21"/>
    </row>
    <row r="153" spans="1:12" ht="20.100000000000001" customHeight="1" x14ac:dyDescent="0.3">
      <c r="A153" s="21" t="s">
        <v>2688</v>
      </c>
      <c r="B153" s="21"/>
      <c r="C153" s="21"/>
      <c r="D153" s="21"/>
      <c r="E153" s="21"/>
      <c r="F153" s="18" t="s">
        <v>52</v>
      </c>
      <c r="G153" s="1" t="s">
        <v>162</v>
      </c>
      <c r="I153" s="1" t="s">
        <v>159</v>
      </c>
      <c r="J153" s="1" t="s">
        <v>160</v>
      </c>
      <c r="K153" s="1" t="s">
        <v>155</v>
      </c>
    </row>
    <row r="154" spans="1:12" ht="20.100000000000001" customHeight="1" x14ac:dyDescent="0.3">
      <c r="A154" s="18" t="s">
        <v>52</v>
      </c>
      <c r="B154" s="19"/>
      <c r="C154" s="19"/>
      <c r="D154" s="19"/>
      <c r="E154" s="19"/>
      <c r="F154" s="18" t="s">
        <v>52</v>
      </c>
      <c r="G154" s="1" t="s">
        <v>162</v>
      </c>
      <c r="H154" s="1" t="s">
        <v>2476</v>
      </c>
      <c r="I154" s="1" t="s">
        <v>52</v>
      </c>
      <c r="J154" s="1" t="s">
        <v>52</v>
      </c>
      <c r="K154" s="1" t="s">
        <v>52</v>
      </c>
      <c r="L154">
        <v>1</v>
      </c>
    </row>
    <row r="155" spans="1:12" ht="20.100000000000001" customHeight="1" x14ac:dyDescent="0.3">
      <c r="A155" s="18" t="s">
        <v>2613</v>
      </c>
      <c r="B155" s="19">
        <v>0</v>
      </c>
      <c r="C155" s="19">
        <v>0</v>
      </c>
      <c r="D155" s="19">
        <v>0</v>
      </c>
      <c r="E155" s="19">
        <v>0</v>
      </c>
      <c r="F155" s="18" t="s">
        <v>52</v>
      </c>
      <c r="G155" s="1" t="s">
        <v>162</v>
      </c>
      <c r="H155" s="1" t="s">
        <v>2478</v>
      </c>
      <c r="I155" s="1" t="s">
        <v>2614</v>
      </c>
      <c r="J155" s="1" t="s">
        <v>52</v>
      </c>
      <c r="K155" s="1" t="s">
        <v>52</v>
      </c>
    </row>
    <row r="156" spans="1:12" ht="20.100000000000001" customHeight="1" x14ac:dyDescent="0.3">
      <c r="A156" s="18" t="s">
        <v>2615</v>
      </c>
      <c r="B156" s="19">
        <v>0</v>
      </c>
      <c r="C156" s="19">
        <v>0</v>
      </c>
      <c r="D156" s="19">
        <v>0</v>
      </c>
      <c r="E156" s="19">
        <v>0</v>
      </c>
      <c r="F156" s="18" t="s">
        <v>52</v>
      </c>
      <c r="G156" s="1" t="s">
        <v>162</v>
      </c>
      <c r="H156" s="1" t="s">
        <v>2478</v>
      </c>
      <c r="I156" s="1" t="s">
        <v>2616</v>
      </c>
      <c r="J156" s="1" t="s">
        <v>52</v>
      </c>
      <c r="K156" s="1" t="s">
        <v>52</v>
      </c>
    </row>
    <row r="157" spans="1:12" ht="20.100000000000001" customHeight="1" x14ac:dyDescent="0.3">
      <c r="A157" s="18" t="s">
        <v>2617</v>
      </c>
      <c r="B157" s="19">
        <v>0</v>
      </c>
      <c r="C157" s="19">
        <v>0</v>
      </c>
      <c r="D157" s="19">
        <v>0</v>
      </c>
      <c r="E157" s="19">
        <v>0</v>
      </c>
      <c r="F157" s="18" t="s">
        <v>52</v>
      </c>
      <c r="G157" s="1" t="s">
        <v>162</v>
      </c>
      <c r="H157" s="1" t="s">
        <v>2478</v>
      </c>
      <c r="I157" s="1" t="s">
        <v>2618</v>
      </c>
      <c r="J157" s="1" t="s">
        <v>52</v>
      </c>
      <c r="K157" s="1" t="s">
        <v>52</v>
      </c>
    </row>
    <row r="158" spans="1:12" ht="20.100000000000001" customHeight="1" x14ac:dyDescent="0.3">
      <c r="A158" s="18" t="s">
        <v>2615</v>
      </c>
      <c r="B158" s="19">
        <v>0</v>
      </c>
      <c r="C158" s="19">
        <v>0</v>
      </c>
      <c r="D158" s="19">
        <v>0</v>
      </c>
      <c r="E158" s="19">
        <v>0</v>
      </c>
      <c r="F158" s="18" t="s">
        <v>52</v>
      </c>
      <c r="G158" s="1" t="s">
        <v>162</v>
      </c>
      <c r="H158" s="1" t="s">
        <v>2478</v>
      </c>
      <c r="I158" s="1" t="s">
        <v>2619</v>
      </c>
      <c r="J158" s="1" t="s">
        <v>52</v>
      </c>
      <c r="K158" s="1" t="s">
        <v>52</v>
      </c>
    </row>
    <row r="159" spans="1:12" ht="20.100000000000001" customHeight="1" x14ac:dyDescent="0.3">
      <c r="A159" s="18" t="s">
        <v>2615</v>
      </c>
      <c r="B159" s="19">
        <v>0</v>
      </c>
      <c r="C159" s="19">
        <v>0</v>
      </c>
      <c r="D159" s="19">
        <v>0</v>
      </c>
      <c r="E159" s="19">
        <v>0</v>
      </c>
      <c r="F159" s="18" t="s">
        <v>52</v>
      </c>
      <c r="G159" s="1" t="s">
        <v>162</v>
      </c>
      <c r="H159" s="1" t="s">
        <v>2478</v>
      </c>
      <c r="I159" s="1" t="s">
        <v>2620</v>
      </c>
      <c r="J159" s="1" t="s">
        <v>52</v>
      </c>
      <c r="K159" s="1" t="s">
        <v>52</v>
      </c>
    </row>
    <row r="160" spans="1:12" ht="20.100000000000001" customHeight="1" x14ac:dyDescent="0.3">
      <c r="A160" s="18" t="s">
        <v>2480</v>
      </c>
      <c r="B160" s="19">
        <v>0</v>
      </c>
      <c r="C160" s="19">
        <v>0</v>
      </c>
      <c r="D160" s="19">
        <v>0</v>
      </c>
      <c r="E160" s="19">
        <v>0</v>
      </c>
      <c r="F160" s="18" t="s">
        <v>52</v>
      </c>
      <c r="G160" s="1" t="s">
        <v>162</v>
      </c>
      <c r="H160" s="1" t="s">
        <v>2478</v>
      </c>
      <c r="I160" s="1" t="s">
        <v>2480</v>
      </c>
      <c r="J160" s="1" t="s">
        <v>52</v>
      </c>
      <c r="K160" s="1" t="s">
        <v>52</v>
      </c>
    </row>
    <row r="161" spans="1:11" ht="20.100000000000001" customHeight="1" x14ac:dyDescent="0.3">
      <c r="A161" s="18" t="s">
        <v>2689</v>
      </c>
      <c r="B161" s="19">
        <v>0</v>
      </c>
      <c r="C161" s="19">
        <v>0</v>
      </c>
      <c r="D161" s="19">
        <v>0</v>
      </c>
      <c r="E161" s="19">
        <v>0</v>
      </c>
      <c r="F161" s="18" t="s">
        <v>52</v>
      </c>
      <c r="G161" s="1" t="s">
        <v>162</v>
      </c>
      <c r="H161" s="1" t="s">
        <v>2478</v>
      </c>
      <c r="I161" s="1" t="s">
        <v>2690</v>
      </c>
      <c r="J161" s="1" t="s">
        <v>52</v>
      </c>
      <c r="K161" s="1" t="s">
        <v>52</v>
      </c>
    </row>
    <row r="162" spans="1:11" ht="20.100000000000001" customHeight="1" x14ac:dyDescent="0.3">
      <c r="A162" s="18" t="s">
        <v>2691</v>
      </c>
      <c r="B162" s="19">
        <v>0</v>
      </c>
      <c r="C162" s="19">
        <v>0</v>
      </c>
      <c r="D162" s="19">
        <v>0</v>
      </c>
      <c r="E162" s="19">
        <v>0</v>
      </c>
      <c r="F162" s="18" t="s">
        <v>52</v>
      </c>
      <c r="G162" s="1" t="s">
        <v>162</v>
      </c>
      <c r="H162" s="1" t="s">
        <v>2478</v>
      </c>
      <c r="I162" s="1" t="s">
        <v>2692</v>
      </c>
      <c r="J162" s="1" t="s">
        <v>52</v>
      </c>
      <c r="K162" s="1" t="s">
        <v>52</v>
      </c>
    </row>
    <row r="163" spans="1:11" ht="20.100000000000001" customHeight="1" x14ac:dyDescent="0.3">
      <c r="A163" s="18" t="s">
        <v>2625</v>
      </c>
      <c r="B163" s="19">
        <v>0</v>
      </c>
      <c r="C163" s="19">
        <v>0</v>
      </c>
      <c r="D163" s="19">
        <v>0</v>
      </c>
      <c r="E163" s="19">
        <v>0</v>
      </c>
      <c r="F163" s="18" t="s">
        <v>52</v>
      </c>
      <c r="G163" s="1" t="s">
        <v>162</v>
      </c>
      <c r="H163" s="1" t="s">
        <v>2478</v>
      </c>
      <c r="I163" s="1" t="s">
        <v>2626</v>
      </c>
      <c r="J163" s="1" t="s">
        <v>52</v>
      </c>
      <c r="K163" s="1" t="s">
        <v>52</v>
      </c>
    </row>
    <row r="164" spans="1:11" ht="20.100000000000001" customHeight="1" x14ac:dyDescent="0.3">
      <c r="A164" s="18" t="s">
        <v>2627</v>
      </c>
      <c r="B164" s="19">
        <v>0</v>
      </c>
      <c r="C164" s="19">
        <v>0</v>
      </c>
      <c r="D164" s="19">
        <v>0</v>
      </c>
      <c r="E164" s="19">
        <v>0</v>
      </c>
      <c r="F164" s="18" t="s">
        <v>52</v>
      </c>
      <c r="G164" s="1" t="s">
        <v>162</v>
      </c>
      <c r="H164" s="1" t="s">
        <v>2478</v>
      </c>
      <c r="I164" s="1" t="s">
        <v>2628</v>
      </c>
      <c r="J164" s="1" t="s">
        <v>52</v>
      </c>
      <c r="K164" s="1" t="s">
        <v>52</v>
      </c>
    </row>
    <row r="165" spans="1:11" ht="20.100000000000001" customHeight="1" x14ac:dyDescent="0.3">
      <c r="A165" s="18" t="s">
        <v>2629</v>
      </c>
      <c r="B165" s="19">
        <v>0</v>
      </c>
      <c r="C165" s="19">
        <v>0</v>
      </c>
      <c r="D165" s="19">
        <v>0</v>
      </c>
      <c r="E165" s="19">
        <v>0</v>
      </c>
      <c r="F165" s="18" t="s">
        <v>52</v>
      </c>
      <c r="G165" s="1" t="s">
        <v>162</v>
      </c>
      <c r="H165" s="1" t="s">
        <v>2478</v>
      </c>
      <c r="I165" s="1" t="s">
        <v>2630</v>
      </c>
      <c r="J165" s="1" t="s">
        <v>52</v>
      </c>
      <c r="K165" s="1" t="s">
        <v>52</v>
      </c>
    </row>
    <row r="166" spans="1:11" ht="20.100000000000001" customHeight="1" x14ac:dyDescent="0.3">
      <c r="A166" s="18" t="s">
        <v>2631</v>
      </c>
      <c r="B166" s="19">
        <v>0</v>
      </c>
      <c r="C166" s="19">
        <v>0</v>
      </c>
      <c r="D166" s="19">
        <v>0</v>
      </c>
      <c r="E166" s="19">
        <v>0</v>
      </c>
      <c r="F166" s="18" t="s">
        <v>52</v>
      </c>
      <c r="G166" s="1" t="s">
        <v>162</v>
      </c>
      <c r="H166" s="1" t="s">
        <v>2478</v>
      </c>
      <c r="I166" s="1" t="s">
        <v>2632</v>
      </c>
      <c r="J166" s="1" t="s">
        <v>52</v>
      </c>
      <c r="K166" s="1" t="s">
        <v>52</v>
      </c>
    </row>
    <row r="167" spans="1:11" ht="20.100000000000001" customHeight="1" x14ac:dyDescent="0.3">
      <c r="A167" s="18" t="s">
        <v>2633</v>
      </c>
      <c r="B167" s="19">
        <v>0</v>
      </c>
      <c r="C167" s="19">
        <v>0</v>
      </c>
      <c r="D167" s="19">
        <v>0</v>
      </c>
      <c r="E167" s="19">
        <v>0</v>
      </c>
      <c r="F167" s="18" t="s">
        <v>52</v>
      </c>
      <c r="G167" s="1" t="s">
        <v>162</v>
      </c>
      <c r="H167" s="1" t="s">
        <v>2478</v>
      </c>
      <c r="I167" s="1" t="s">
        <v>2634</v>
      </c>
      <c r="J167" s="1" t="s">
        <v>52</v>
      </c>
      <c r="K167" s="1" t="s">
        <v>52</v>
      </c>
    </row>
    <row r="168" spans="1:11" ht="20.100000000000001" customHeight="1" x14ac:dyDescent="0.3">
      <c r="A168" s="18" t="s">
        <v>2635</v>
      </c>
      <c r="B168" s="19">
        <v>0</v>
      </c>
      <c r="C168" s="19">
        <v>0</v>
      </c>
      <c r="D168" s="19">
        <v>0</v>
      </c>
      <c r="E168" s="19">
        <v>0</v>
      </c>
      <c r="F168" s="18" t="s">
        <v>52</v>
      </c>
      <c r="G168" s="1" t="s">
        <v>162</v>
      </c>
      <c r="H168" s="1" t="s">
        <v>2478</v>
      </c>
      <c r="I168" s="1" t="s">
        <v>2636</v>
      </c>
      <c r="J168" s="1" t="s">
        <v>52</v>
      </c>
      <c r="K168" s="1" t="s">
        <v>52</v>
      </c>
    </row>
    <row r="169" spans="1:11" ht="20.100000000000001" customHeight="1" x14ac:dyDescent="0.3">
      <c r="A169" s="18" t="s">
        <v>2693</v>
      </c>
      <c r="B169" s="19">
        <v>0</v>
      </c>
      <c r="C169" s="19">
        <v>0</v>
      </c>
      <c r="D169" s="19">
        <v>0</v>
      </c>
      <c r="E169" s="19">
        <v>0</v>
      </c>
      <c r="F169" s="18" t="s">
        <v>52</v>
      </c>
      <c r="G169" s="1" t="s">
        <v>162</v>
      </c>
      <c r="H169" s="1" t="s">
        <v>2478</v>
      </c>
      <c r="I169" s="1" t="s">
        <v>2638</v>
      </c>
      <c r="J169" s="1" t="s">
        <v>52</v>
      </c>
      <c r="K169" s="1" t="s">
        <v>52</v>
      </c>
    </row>
    <row r="170" spans="1:11" ht="20.100000000000001" customHeight="1" x14ac:dyDescent="0.3">
      <c r="A170" s="18" t="s">
        <v>2639</v>
      </c>
      <c r="B170" s="19">
        <v>0</v>
      </c>
      <c r="C170" s="19">
        <v>0</v>
      </c>
      <c r="D170" s="19">
        <v>0</v>
      </c>
      <c r="E170" s="19">
        <v>0</v>
      </c>
      <c r="F170" s="18" t="s">
        <v>52</v>
      </c>
      <c r="G170" s="1" t="s">
        <v>162</v>
      </c>
      <c r="H170" s="1" t="s">
        <v>2478</v>
      </c>
      <c r="I170" s="1" t="s">
        <v>2640</v>
      </c>
      <c r="J170" s="1" t="s">
        <v>52</v>
      </c>
      <c r="K170" s="1" t="s">
        <v>52</v>
      </c>
    </row>
    <row r="171" spans="1:11" ht="20.100000000000001" customHeight="1" x14ac:dyDescent="0.3">
      <c r="A171" s="18" t="s">
        <v>2480</v>
      </c>
      <c r="B171" s="19">
        <v>0</v>
      </c>
      <c r="C171" s="19">
        <v>0</v>
      </c>
      <c r="D171" s="19">
        <v>0</v>
      </c>
      <c r="E171" s="19">
        <v>0</v>
      </c>
      <c r="F171" s="18" t="s">
        <v>52</v>
      </c>
      <c r="G171" s="1" t="s">
        <v>162</v>
      </c>
      <c r="H171" s="1" t="s">
        <v>2478</v>
      </c>
      <c r="I171" s="1" t="s">
        <v>52</v>
      </c>
      <c r="J171" s="1" t="s">
        <v>52</v>
      </c>
      <c r="K171" s="1" t="s">
        <v>52</v>
      </c>
    </row>
    <row r="172" spans="1:11" ht="20.100000000000001" customHeight="1" x14ac:dyDescent="0.3">
      <c r="A172" s="18" t="s">
        <v>2694</v>
      </c>
      <c r="B172" s="19">
        <v>0</v>
      </c>
      <c r="C172" s="19">
        <v>0</v>
      </c>
      <c r="D172" s="19">
        <v>0</v>
      </c>
      <c r="E172" s="19">
        <v>0</v>
      </c>
      <c r="F172" s="18" t="s">
        <v>52</v>
      </c>
      <c r="G172" s="1" t="s">
        <v>162</v>
      </c>
      <c r="H172" s="1" t="s">
        <v>2478</v>
      </c>
      <c r="I172" s="1" t="s">
        <v>2642</v>
      </c>
      <c r="J172" s="1" t="s">
        <v>52</v>
      </c>
      <c r="K172" s="1" t="s">
        <v>52</v>
      </c>
    </row>
    <row r="173" spans="1:11" ht="20.100000000000001" customHeight="1" x14ac:dyDescent="0.3">
      <c r="A173" s="18" t="s">
        <v>2643</v>
      </c>
      <c r="B173" s="19">
        <v>0</v>
      </c>
      <c r="C173" s="19">
        <v>0</v>
      </c>
      <c r="D173" s="19">
        <v>0</v>
      </c>
      <c r="E173" s="19">
        <v>0</v>
      </c>
      <c r="F173" s="18" t="s">
        <v>52</v>
      </c>
      <c r="G173" s="1" t="s">
        <v>162</v>
      </c>
      <c r="H173" s="1" t="s">
        <v>2478</v>
      </c>
      <c r="I173" s="1" t="s">
        <v>2644</v>
      </c>
      <c r="J173" s="1" t="s">
        <v>52</v>
      </c>
      <c r="K173" s="1" t="s">
        <v>52</v>
      </c>
    </row>
    <row r="174" spans="1:11" ht="20.100000000000001" customHeight="1" x14ac:dyDescent="0.3">
      <c r="A174" s="18" t="s">
        <v>2695</v>
      </c>
      <c r="B174" s="19">
        <v>0</v>
      </c>
      <c r="C174" s="19">
        <v>0</v>
      </c>
      <c r="D174" s="19">
        <v>0</v>
      </c>
      <c r="E174" s="19">
        <v>0</v>
      </c>
      <c r="F174" s="18" t="s">
        <v>52</v>
      </c>
      <c r="G174" s="1" t="s">
        <v>162</v>
      </c>
      <c r="H174" s="1" t="s">
        <v>2478</v>
      </c>
      <c r="I174" s="1" t="s">
        <v>2646</v>
      </c>
      <c r="J174" s="1" t="s">
        <v>52</v>
      </c>
      <c r="K174" s="1" t="s">
        <v>52</v>
      </c>
    </row>
    <row r="175" spans="1:11" ht="20.100000000000001" customHeight="1" x14ac:dyDescent="0.3">
      <c r="A175" s="18" t="s">
        <v>2696</v>
      </c>
      <c r="B175" s="19">
        <v>0</v>
      </c>
      <c r="C175" s="19">
        <v>0</v>
      </c>
      <c r="D175" s="19">
        <v>0</v>
      </c>
      <c r="E175" s="19">
        <v>0</v>
      </c>
      <c r="F175" s="18" t="s">
        <v>52</v>
      </c>
      <c r="G175" s="1" t="s">
        <v>162</v>
      </c>
      <c r="H175" s="1" t="s">
        <v>2478</v>
      </c>
      <c r="I175" s="1" t="s">
        <v>2648</v>
      </c>
      <c r="J175" s="1" t="s">
        <v>52</v>
      </c>
      <c r="K175" s="1" t="s">
        <v>52</v>
      </c>
    </row>
    <row r="176" spans="1:11" ht="20.100000000000001" customHeight="1" x14ac:dyDescent="0.3">
      <c r="A176" s="18" t="s">
        <v>2697</v>
      </c>
      <c r="B176" s="19">
        <v>0</v>
      </c>
      <c r="C176" s="19">
        <v>0</v>
      </c>
      <c r="D176" s="19">
        <v>0</v>
      </c>
      <c r="E176" s="19">
        <v>0</v>
      </c>
      <c r="F176" s="18" t="s">
        <v>52</v>
      </c>
      <c r="G176" s="1" t="s">
        <v>162</v>
      </c>
      <c r="H176" s="1" t="s">
        <v>2478</v>
      </c>
      <c r="I176" s="1" t="s">
        <v>2650</v>
      </c>
      <c r="J176" s="1" t="s">
        <v>52</v>
      </c>
      <c r="K176" s="1" t="s">
        <v>52</v>
      </c>
    </row>
    <row r="177" spans="1:11" ht="20.100000000000001" customHeight="1" x14ac:dyDescent="0.3">
      <c r="A177" s="18" t="s">
        <v>2480</v>
      </c>
      <c r="B177" s="19">
        <v>0</v>
      </c>
      <c r="C177" s="19">
        <v>0</v>
      </c>
      <c r="D177" s="19">
        <v>0</v>
      </c>
      <c r="E177" s="19">
        <v>0</v>
      </c>
      <c r="F177" s="18" t="s">
        <v>52</v>
      </c>
      <c r="G177" s="1" t="s">
        <v>162</v>
      </c>
      <c r="H177" s="1" t="s">
        <v>2478</v>
      </c>
      <c r="I177" s="1" t="s">
        <v>52</v>
      </c>
      <c r="J177" s="1" t="s">
        <v>52</v>
      </c>
      <c r="K177" s="1" t="s">
        <v>52</v>
      </c>
    </row>
    <row r="178" spans="1:11" ht="20.100000000000001" customHeight="1" x14ac:dyDescent="0.3">
      <c r="A178" s="18" t="s">
        <v>2651</v>
      </c>
      <c r="B178" s="19">
        <v>0</v>
      </c>
      <c r="C178" s="19">
        <v>0</v>
      </c>
      <c r="D178" s="19">
        <v>0</v>
      </c>
      <c r="E178" s="19">
        <v>0</v>
      </c>
      <c r="F178" s="18" t="s">
        <v>52</v>
      </c>
      <c r="G178" s="1" t="s">
        <v>162</v>
      </c>
      <c r="H178" s="1" t="s">
        <v>2478</v>
      </c>
      <c r="I178" s="1" t="s">
        <v>2652</v>
      </c>
      <c r="J178" s="1" t="s">
        <v>52</v>
      </c>
      <c r="K178" s="1" t="s">
        <v>52</v>
      </c>
    </row>
    <row r="179" spans="1:11" ht="20.100000000000001" customHeight="1" x14ac:dyDescent="0.3">
      <c r="A179" s="18" t="s">
        <v>2480</v>
      </c>
      <c r="B179" s="19">
        <v>0</v>
      </c>
      <c r="C179" s="19">
        <v>0</v>
      </c>
      <c r="D179" s="19">
        <v>0</v>
      </c>
      <c r="E179" s="19">
        <v>0</v>
      </c>
      <c r="F179" s="18" t="s">
        <v>52</v>
      </c>
      <c r="G179" s="1" t="s">
        <v>162</v>
      </c>
      <c r="H179" s="1" t="s">
        <v>2478</v>
      </c>
      <c r="I179" s="1" t="s">
        <v>52</v>
      </c>
      <c r="J179" s="1" t="s">
        <v>52</v>
      </c>
      <c r="K179" s="1" t="s">
        <v>52</v>
      </c>
    </row>
    <row r="180" spans="1:11" ht="20.100000000000001" customHeight="1" x14ac:dyDescent="0.3">
      <c r="A180" s="18" t="s">
        <v>2653</v>
      </c>
      <c r="B180" s="19">
        <v>0</v>
      </c>
      <c r="C180" s="19">
        <v>0</v>
      </c>
      <c r="D180" s="19">
        <v>0</v>
      </c>
      <c r="E180" s="19">
        <v>0</v>
      </c>
      <c r="F180" s="18" t="s">
        <v>52</v>
      </c>
      <c r="G180" s="1" t="s">
        <v>162</v>
      </c>
      <c r="H180" s="1" t="s">
        <v>2478</v>
      </c>
      <c r="I180" s="1" t="s">
        <v>2654</v>
      </c>
      <c r="J180" s="1" t="s">
        <v>52</v>
      </c>
      <c r="K180" s="1" t="s">
        <v>52</v>
      </c>
    </row>
    <row r="181" spans="1:11" ht="20.100000000000001" customHeight="1" x14ac:dyDescent="0.3">
      <c r="A181" s="18" t="s">
        <v>2655</v>
      </c>
      <c r="B181" s="19">
        <v>0</v>
      </c>
      <c r="C181" s="19">
        <v>0</v>
      </c>
      <c r="D181" s="19">
        <v>0</v>
      </c>
      <c r="E181" s="19">
        <v>0</v>
      </c>
      <c r="F181" s="18" t="s">
        <v>52</v>
      </c>
      <c r="G181" s="1" t="s">
        <v>162</v>
      </c>
      <c r="H181" s="1" t="s">
        <v>2478</v>
      </c>
      <c r="I181" s="1" t="s">
        <v>2656</v>
      </c>
      <c r="J181" s="1" t="s">
        <v>52</v>
      </c>
      <c r="K181" s="1" t="s">
        <v>52</v>
      </c>
    </row>
    <row r="182" spans="1:11" ht="20.100000000000001" customHeight="1" x14ac:dyDescent="0.3">
      <c r="A182" s="18" t="s">
        <v>2480</v>
      </c>
      <c r="B182" s="19">
        <v>0</v>
      </c>
      <c r="C182" s="19">
        <v>0</v>
      </c>
      <c r="D182" s="19">
        <v>0</v>
      </c>
      <c r="E182" s="19">
        <v>0</v>
      </c>
      <c r="F182" s="18" t="s">
        <v>52</v>
      </c>
      <c r="G182" s="1" t="s">
        <v>162</v>
      </c>
      <c r="H182" s="1" t="s">
        <v>2478</v>
      </c>
      <c r="I182" s="1" t="s">
        <v>52</v>
      </c>
      <c r="J182" s="1" t="s">
        <v>52</v>
      </c>
      <c r="K182" s="1" t="s">
        <v>52</v>
      </c>
    </row>
    <row r="183" spans="1:11" ht="20.100000000000001" customHeight="1" x14ac:dyDescent="0.3">
      <c r="A183" s="18" t="s">
        <v>2698</v>
      </c>
      <c r="B183" s="19">
        <v>0</v>
      </c>
      <c r="C183" s="19">
        <v>0</v>
      </c>
      <c r="D183" s="19">
        <v>0</v>
      </c>
      <c r="E183" s="19">
        <v>0</v>
      </c>
      <c r="F183" s="18" t="s">
        <v>52</v>
      </c>
      <c r="G183" s="1" t="s">
        <v>162</v>
      </c>
      <c r="H183" s="1" t="s">
        <v>2478</v>
      </c>
      <c r="I183" s="1" t="s">
        <v>2699</v>
      </c>
      <c r="J183" s="1" t="s">
        <v>52</v>
      </c>
      <c r="K183" s="1" t="s">
        <v>52</v>
      </c>
    </row>
    <row r="184" spans="1:11" ht="20.100000000000001" customHeight="1" x14ac:dyDescent="0.3">
      <c r="A184" s="18" t="s">
        <v>2700</v>
      </c>
      <c r="B184" s="19">
        <v>0</v>
      </c>
      <c r="C184" s="19">
        <v>280136.7</v>
      </c>
      <c r="D184" s="19">
        <v>0</v>
      </c>
      <c r="E184" s="19">
        <v>280136.7</v>
      </c>
      <c r="F184" s="18" t="s">
        <v>52</v>
      </c>
      <c r="G184" s="1" t="s">
        <v>162</v>
      </c>
      <c r="H184" s="1" t="s">
        <v>2478</v>
      </c>
      <c r="I184" s="1" t="s">
        <v>2701</v>
      </c>
      <c r="J184" s="1" t="s">
        <v>52</v>
      </c>
      <c r="K184" s="1" t="s">
        <v>52</v>
      </c>
    </row>
    <row r="185" spans="1:11" ht="20.100000000000001" customHeight="1" x14ac:dyDescent="0.3">
      <c r="A185" s="18" t="s">
        <v>2702</v>
      </c>
      <c r="B185" s="19">
        <v>0</v>
      </c>
      <c r="C185" s="19">
        <v>0</v>
      </c>
      <c r="D185" s="19">
        <v>0</v>
      </c>
      <c r="E185" s="19">
        <v>0</v>
      </c>
      <c r="F185" s="18" t="s">
        <v>52</v>
      </c>
      <c r="G185" s="1" t="s">
        <v>162</v>
      </c>
      <c r="H185" s="1" t="s">
        <v>2478</v>
      </c>
      <c r="I185" s="1" t="s">
        <v>2703</v>
      </c>
      <c r="J185" s="1" t="s">
        <v>52</v>
      </c>
      <c r="K185" s="1" t="s">
        <v>52</v>
      </c>
    </row>
    <row r="186" spans="1:11" ht="20.100000000000001" customHeight="1" x14ac:dyDescent="0.3">
      <c r="A186" s="18" t="s">
        <v>2704</v>
      </c>
      <c r="B186" s="19">
        <v>0</v>
      </c>
      <c r="C186" s="19">
        <v>93334.8</v>
      </c>
      <c r="D186" s="19">
        <v>0</v>
      </c>
      <c r="E186" s="19">
        <v>93334.8</v>
      </c>
      <c r="F186" s="18" t="s">
        <v>52</v>
      </c>
      <c r="G186" s="1" t="s">
        <v>162</v>
      </c>
      <c r="H186" s="1" t="s">
        <v>2478</v>
      </c>
      <c r="I186" s="1" t="s">
        <v>2705</v>
      </c>
      <c r="J186" s="1" t="s">
        <v>52</v>
      </c>
      <c r="K186" s="1" t="s">
        <v>52</v>
      </c>
    </row>
    <row r="187" spans="1:11" ht="20.100000000000001" customHeight="1" x14ac:dyDescent="0.3">
      <c r="A187" s="18" t="s">
        <v>2665</v>
      </c>
      <c r="B187" s="19">
        <v>0</v>
      </c>
      <c r="C187" s="19">
        <v>0</v>
      </c>
      <c r="D187" s="19">
        <v>0</v>
      </c>
      <c r="E187" s="19">
        <v>0</v>
      </c>
      <c r="F187" s="18" t="s">
        <v>52</v>
      </c>
      <c r="G187" s="1" t="s">
        <v>162</v>
      </c>
      <c r="H187" s="1" t="s">
        <v>2478</v>
      </c>
      <c r="I187" s="1" t="s">
        <v>2666</v>
      </c>
      <c r="J187" s="1" t="s">
        <v>52</v>
      </c>
      <c r="K187" s="1" t="s">
        <v>52</v>
      </c>
    </row>
    <row r="188" spans="1:11" ht="20.100000000000001" customHeight="1" x14ac:dyDescent="0.3">
      <c r="A188" s="18" t="s">
        <v>2706</v>
      </c>
      <c r="B188" s="19">
        <v>0</v>
      </c>
      <c r="C188" s="19">
        <v>73487.5</v>
      </c>
      <c r="D188" s="19">
        <v>0</v>
      </c>
      <c r="E188" s="19">
        <v>73487.5</v>
      </c>
      <c r="F188" s="18" t="s">
        <v>52</v>
      </c>
      <c r="G188" s="1" t="s">
        <v>162</v>
      </c>
      <c r="H188" s="1" t="s">
        <v>2478</v>
      </c>
      <c r="I188" s="1" t="s">
        <v>2668</v>
      </c>
      <c r="J188" s="1" t="s">
        <v>52</v>
      </c>
      <c r="K188" s="1" t="s">
        <v>52</v>
      </c>
    </row>
    <row r="189" spans="1:11" ht="20.100000000000001" customHeight="1" x14ac:dyDescent="0.3">
      <c r="A189" s="18" t="s">
        <v>2669</v>
      </c>
      <c r="B189" s="19">
        <v>0</v>
      </c>
      <c r="C189" s="19">
        <v>446959</v>
      </c>
      <c r="D189" s="19">
        <v>0</v>
      </c>
      <c r="E189" s="19">
        <v>446959</v>
      </c>
      <c r="F189" s="18" t="s">
        <v>52</v>
      </c>
      <c r="G189" s="1" t="s">
        <v>162</v>
      </c>
      <c r="H189" s="1" t="s">
        <v>2478</v>
      </c>
      <c r="I189" s="1" t="s">
        <v>2670</v>
      </c>
      <c r="J189" s="1" t="s">
        <v>52</v>
      </c>
      <c r="K189" s="1" t="s">
        <v>52</v>
      </c>
    </row>
    <row r="190" spans="1:11" ht="20.100000000000001" customHeight="1" x14ac:dyDescent="0.3">
      <c r="A190" s="18" t="s">
        <v>2671</v>
      </c>
      <c r="B190" s="19">
        <v>0</v>
      </c>
      <c r="C190" s="19">
        <v>0</v>
      </c>
      <c r="D190" s="19">
        <v>0</v>
      </c>
      <c r="E190" s="19">
        <v>0</v>
      </c>
      <c r="F190" s="18" t="s">
        <v>52</v>
      </c>
      <c r="G190" s="1" t="s">
        <v>162</v>
      </c>
      <c r="H190" s="1" t="s">
        <v>2478</v>
      </c>
      <c r="I190" s="1" t="s">
        <v>2671</v>
      </c>
      <c r="J190" s="1" t="s">
        <v>52</v>
      </c>
      <c r="K190" s="1" t="s">
        <v>52</v>
      </c>
    </row>
    <row r="191" spans="1:11" ht="20.100000000000001" customHeight="1" x14ac:dyDescent="0.3">
      <c r="A191" s="18" t="s">
        <v>2672</v>
      </c>
      <c r="B191" s="19">
        <v>0</v>
      </c>
      <c r="C191" s="19">
        <v>0</v>
      </c>
      <c r="D191" s="19">
        <v>0</v>
      </c>
      <c r="E191" s="19">
        <v>0</v>
      </c>
      <c r="F191" s="18" t="s">
        <v>52</v>
      </c>
      <c r="G191" s="1" t="s">
        <v>162</v>
      </c>
      <c r="H191" s="1" t="s">
        <v>2478</v>
      </c>
      <c r="I191" s="1" t="s">
        <v>2673</v>
      </c>
      <c r="J191" s="1" t="s">
        <v>52</v>
      </c>
      <c r="K191" s="1" t="s">
        <v>52</v>
      </c>
    </row>
    <row r="192" spans="1:11" ht="20.100000000000001" customHeight="1" x14ac:dyDescent="0.3">
      <c r="A192" s="18" t="s">
        <v>2480</v>
      </c>
      <c r="B192" s="19">
        <v>0</v>
      </c>
      <c r="C192" s="19">
        <v>0</v>
      </c>
      <c r="D192" s="19">
        <v>0</v>
      </c>
      <c r="E192" s="19">
        <v>0</v>
      </c>
      <c r="F192" s="18" t="s">
        <v>52</v>
      </c>
      <c r="G192" s="1" t="s">
        <v>162</v>
      </c>
      <c r="H192" s="1" t="s">
        <v>2478</v>
      </c>
      <c r="I192" s="1" t="s">
        <v>52</v>
      </c>
      <c r="J192" s="1" t="s">
        <v>52</v>
      </c>
      <c r="K192" s="1" t="s">
        <v>52</v>
      </c>
    </row>
    <row r="193" spans="1:11" ht="20.100000000000001" customHeight="1" x14ac:dyDescent="0.3">
      <c r="A193" s="18" t="s">
        <v>2707</v>
      </c>
      <c r="B193" s="19">
        <v>0</v>
      </c>
      <c r="C193" s="19">
        <v>0</v>
      </c>
      <c r="D193" s="19">
        <v>0</v>
      </c>
      <c r="E193" s="19">
        <v>0</v>
      </c>
      <c r="F193" s="18" t="s">
        <v>52</v>
      </c>
      <c r="G193" s="1" t="s">
        <v>162</v>
      </c>
      <c r="H193" s="1" t="s">
        <v>2478</v>
      </c>
      <c r="I193" s="1" t="s">
        <v>2675</v>
      </c>
      <c r="J193" s="1" t="s">
        <v>52</v>
      </c>
      <c r="K193" s="1" t="s">
        <v>52</v>
      </c>
    </row>
    <row r="194" spans="1:11" ht="20.100000000000001" customHeight="1" x14ac:dyDescent="0.3">
      <c r="A194" s="18" t="s">
        <v>2708</v>
      </c>
      <c r="B194" s="19">
        <v>0</v>
      </c>
      <c r="C194" s="19">
        <v>0</v>
      </c>
      <c r="D194" s="19">
        <v>0</v>
      </c>
      <c r="E194" s="19">
        <v>0</v>
      </c>
      <c r="F194" s="18" t="s">
        <v>52</v>
      </c>
      <c r="G194" s="1" t="s">
        <v>162</v>
      </c>
      <c r="H194" s="1" t="s">
        <v>2478</v>
      </c>
      <c r="I194" s="1" t="s">
        <v>2677</v>
      </c>
      <c r="J194" s="1" t="s">
        <v>52</v>
      </c>
      <c r="K194" s="1" t="s">
        <v>52</v>
      </c>
    </row>
    <row r="195" spans="1:11" ht="20.100000000000001" customHeight="1" x14ac:dyDescent="0.3">
      <c r="A195" s="18" t="s">
        <v>2480</v>
      </c>
      <c r="B195" s="19">
        <v>0</v>
      </c>
      <c r="C195" s="19">
        <v>0</v>
      </c>
      <c r="D195" s="19">
        <v>0</v>
      </c>
      <c r="E195" s="19">
        <v>0</v>
      </c>
      <c r="F195" s="18" t="s">
        <v>52</v>
      </c>
      <c r="G195" s="1" t="s">
        <v>162</v>
      </c>
      <c r="H195" s="1" t="s">
        <v>2478</v>
      </c>
      <c r="I195" s="1" t="s">
        <v>52</v>
      </c>
      <c r="J195" s="1" t="s">
        <v>52</v>
      </c>
      <c r="K195" s="1" t="s">
        <v>52</v>
      </c>
    </row>
    <row r="196" spans="1:11" ht="20.100000000000001" customHeight="1" x14ac:dyDescent="0.3">
      <c r="A196" s="18" t="s">
        <v>2678</v>
      </c>
      <c r="B196" s="19">
        <v>0</v>
      </c>
      <c r="C196" s="19">
        <v>0</v>
      </c>
      <c r="D196" s="19">
        <v>0</v>
      </c>
      <c r="E196" s="19">
        <v>0</v>
      </c>
      <c r="F196" s="18" t="s">
        <v>52</v>
      </c>
      <c r="G196" s="1" t="s">
        <v>162</v>
      </c>
      <c r="H196" s="1" t="s">
        <v>2478</v>
      </c>
      <c r="I196" s="1" t="s">
        <v>2679</v>
      </c>
      <c r="J196" s="1" t="s">
        <v>52</v>
      </c>
      <c r="K196" s="1" t="s">
        <v>52</v>
      </c>
    </row>
    <row r="197" spans="1:11" ht="20.100000000000001" customHeight="1" x14ac:dyDescent="0.3">
      <c r="A197" s="18" t="s">
        <v>2709</v>
      </c>
      <c r="B197" s="19">
        <v>47770</v>
      </c>
      <c r="C197" s="19">
        <v>0</v>
      </c>
      <c r="D197" s="19">
        <v>0</v>
      </c>
      <c r="E197" s="19">
        <v>47770</v>
      </c>
      <c r="F197" s="18" t="s">
        <v>52</v>
      </c>
      <c r="G197" s="1" t="s">
        <v>162</v>
      </c>
      <c r="H197" s="1" t="s">
        <v>2478</v>
      </c>
      <c r="I197" s="1" t="s">
        <v>2681</v>
      </c>
      <c r="J197" s="1" t="s">
        <v>52</v>
      </c>
      <c r="K197" s="1" t="s">
        <v>52</v>
      </c>
    </row>
    <row r="198" spans="1:11" ht="20.100000000000001" customHeight="1" x14ac:dyDescent="0.3">
      <c r="A198" s="18" t="s">
        <v>2710</v>
      </c>
      <c r="B198" s="19">
        <v>0</v>
      </c>
      <c r="C198" s="19">
        <v>73831.600000000006</v>
      </c>
      <c r="D198" s="19">
        <v>0</v>
      </c>
      <c r="E198" s="19">
        <v>73831.600000000006</v>
      </c>
      <c r="F198" s="18" t="s">
        <v>52</v>
      </c>
      <c r="G198" s="1" t="s">
        <v>162</v>
      </c>
      <c r="H198" s="1" t="s">
        <v>2478</v>
      </c>
      <c r="I198" s="1" t="s">
        <v>2683</v>
      </c>
      <c r="J198" s="1" t="s">
        <v>52</v>
      </c>
      <c r="K198" s="1" t="s">
        <v>52</v>
      </c>
    </row>
    <row r="199" spans="1:11" ht="20.100000000000001" customHeight="1" x14ac:dyDescent="0.3">
      <c r="A199" s="18" t="s">
        <v>2711</v>
      </c>
      <c r="B199" s="19">
        <v>0</v>
      </c>
      <c r="C199" s="19">
        <v>0</v>
      </c>
      <c r="D199" s="19">
        <v>107945</v>
      </c>
      <c r="E199" s="19">
        <v>107945</v>
      </c>
      <c r="F199" s="18" t="s">
        <v>52</v>
      </c>
      <c r="G199" s="1" t="s">
        <v>162</v>
      </c>
      <c r="H199" s="1" t="s">
        <v>2478</v>
      </c>
      <c r="I199" s="1" t="s">
        <v>2685</v>
      </c>
      <c r="J199" s="1" t="s">
        <v>52</v>
      </c>
      <c r="K199" s="1" t="s">
        <v>52</v>
      </c>
    </row>
    <row r="200" spans="1:11" ht="20.100000000000001" customHeight="1" x14ac:dyDescent="0.3">
      <c r="A200" s="18" t="s">
        <v>2501</v>
      </c>
      <c r="B200" s="19">
        <v>47770</v>
      </c>
      <c r="C200" s="19">
        <v>73831.600000000006</v>
      </c>
      <c r="D200" s="19">
        <v>107945</v>
      </c>
      <c r="E200" s="19">
        <v>229546.6</v>
      </c>
      <c r="F200" s="18" t="s">
        <v>52</v>
      </c>
      <c r="G200" s="1" t="s">
        <v>162</v>
      </c>
      <c r="H200" s="1" t="s">
        <v>2478</v>
      </c>
      <c r="I200" s="1" t="s">
        <v>2502</v>
      </c>
      <c r="J200" s="1" t="s">
        <v>52</v>
      </c>
      <c r="K200" s="1" t="s">
        <v>52</v>
      </c>
    </row>
    <row r="201" spans="1:11" ht="20.100000000000001" customHeight="1" x14ac:dyDescent="0.3">
      <c r="A201" s="18" t="s">
        <v>2480</v>
      </c>
      <c r="B201" s="19">
        <v>0</v>
      </c>
      <c r="C201" s="19">
        <v>0</v>
      </c>
      <c r="D201" s="19">
        <v>0</v>
      </c>
      <c r="E201" s="19">
        <v>0</v>
      </c>
      <c r="F201" s="18" t="s">
        <v>52</v>
      </c>
      <c r="G201" s="1" t="s">
        <v>162</v>
      </c>
      <c r="H201" s="1" t="s">
        <v>2478</v>
      </c>
      <c r="I201" s="1" t="s">
        <v>52</v>
      </c>
      <c r="J201" s="1" t="s">
        <v>52</v>
      </c>
      <c r="K201" s="1" t="s">
        <v>52</v>
      </c>
    </row>
    <row r="202" spans="1:11" ht="20.100000000000001" customHeight="1" x14ac:dyDescent="0.3">
      <c r="A202" s="18" t="s">
        <v>2480</v>
      </c>
      <c r="B202" s="19">
        <v>0</v>
      </c>
      <c r="C202" s="19">
        <v>0</v>
      </c>
      <c r="D202" s="19">
        <v>0</v>
      </c>
      <c r="E202" s="19">
        <v>0</v>
      </c>
      <c r="F202" s="18" t="s">
        <v>52</v>
      </c>
      <c r="G202" s="1" t="s">
        <v>162</v>
      </c>
      <c r="H202" s="1" t="s">
        <v>2478</v>
      </c>
      <c r="I202" s="1" t="s">
        <v>52</v>
      </c>
      <c r="J202" s="1" t="s">
        <v>52</v>
      </c>
      <c r="K202" s="1" t="s">
        <v>52</v>
      </c>
    </row>
    <row r="203" spans="1:11" ht="20.100000000000001" customHeight="1" x14ac:dyDescent="0.3">
      <c r="A203" s="18" t="s">
        <v>2712</v>
      </c>
      <c r="B203" s="19">
        <v>0</v>
      </c>
      <c r="C203" s="19">
        <v>0</v>
      </c>
      <c r="D203" s="19">
        <v>22347.9</v>
      </c>
      <c r="E203" s="19">
        <v>22347.9</v>
      </c>
      <c r="F203" s="18" t="s">
        <v>52</v>
      </c>
      <c r="G203" s="1" t="s">
        <v>162</v>
      </c>
      <c r="H203" s="1" t="s">
        <v>2478</v>
      </c>
      <c r="I203" s="1" t="s">
        <v>2687</v>
      </c>
      <c r="J203" s="1" t="s">
        <v>52</v>
      </c>
      <c r="K203" s="1" t="s">
        <v>52</v>
      </c>
    </row>
    <row r="204" spans="1:11" ht="20.100000000000001" customHeight="1" x14ac:dyDescent="0.3">
      <c r="A204" s="18" t="s">
        <v>2501</v>
      </c>
      <c r="B204" s="19">
        <v>0</v>
      </c>
      <c r="C204" s="19">
        <v>0</v>
      </c>
      <c r="D204" s="19">
        <v>22347.9</v>
      </c>
      <c r="E204" s="19">
        <v>22347.9</v>
      </c>
      <c r="F204" s="18" t="s">
        <v>52</v>
      </c>
      <c r="G204" s="1" t="s">
        <v>162</v>
      </c>
      <c r="H204" s="1" t="s">
        <v>2478</v>
      </c>
      <c r="I204" s="1" t="s">
        <v>2502</v>
      </c>
      <c r="J204" s="1" t="s">
        <v>52</v>
      </c>
      <c r="K204" s="1" t="s">
        <v>52</v>
      </c>
    </row>
    <row r="205" spans="1:11" ht="20.100000000000001" customHeight="1" x14ac:dyDescent="0.3">
      <c r="A205" s="18" t="s">
        <v>2480</v>
      </c>
      <c r="B205" s="19">
        <v>0</v>
      </c>
      <c r="C205" s="19">
        <v>0</v>
      </c>
      <c r="D205" s="19">
        <v>0</v>
      </c>
      <c r="E205" s="19">
        <v>0</v>
      </c>
      <c r="F205" s="18" t="s">
        <v>52</v>
      </c>
      <c r="G205" s="1" t="s">
        <v>162</v>
      </c>
      <c r="H205" s="1" t="s">
        <v>2478</v>
      </c>
      <c r="I205" s="1" t="s">
        <v>52</v>
      </c>
      <c r="J205" s="1" t="s">
        <v>52</v>
      </c>
      <c r="K205" s="1" t="s">
        <v>52</v>
      </c>
    </row>
    <row r="206" spans="1:11" ht="20.100000000000001" customHeight="1" x14ac:dyDescent="0.3">
      <c r="A206" s="18" t="s">
        <v>2480</v>
      </c>
      <c r="B206" s="19">
        <v>0</v>
      </c>
      <c r="C206" s="19">
        <v>0</v>
      </c>
      <c r="D206" s="19">
        <v>0</v>
      </c>
      <c r="E206" s="19">
        <v>0</v>
      </c>
      <c r="F206" s="18" t="s">
        <v>52</v>
      </c>
      <c r="G206" s="1" t="s">
        <v>162</v>
      </c>
      <c r="H206" s="1" t="s">
        <v>2478</v>
      </c>
      <c r="I206" s="1" t="s">
        <v>2480</v>
      </c>
      <c r="J206" s="1" t="s">
        <v>52</v>
      </c>
      <c r="K206" s="1" t="s">
        <v>52</v>
      </c>
    </row>
    <row r="207" spans="1:11" ht="20.100000000000001" customHeight="1" x14ac:dyDescent="0.3">
      <c r="A207" s="18" t="s">
        <v>2503</v>
      </c>
      <c r="B207" s="20">
        <v>47770</v>
      </c>
      <c r="C207" s="20">
        <v>520790</v>
      </c>
      <c r="D207" s="20">
        <v>130292</v>
      </c>
      <c r="E207" s="20">
        <v>698852</v>
      </c>
      <c r="F207" s="21"/>
    </row>
    <row r="208" spans="1:11" ht="20.100000000000001" customHeight="1" x14ac:dyDescent="0.3">
      <c r="A208" s="21"/>
      <c r="B208" s="21"/>
      <c r="C208" s="21"/>
      <c r="D208" s="21"/>
      <c r="E208" s="21"/>
      <c r="F208" s="21"/>
    </row>
    <row r="209" spans="1:12" ht="20.100000000000001" customHeight="1" x14ac:dyDescent="0.3">
      <c r="A209" s="21" t="s">
        <v>2713</v>
      </c>
      <c r="B209" s="21"/>
      <c r="C209" s="21"/>
      <c r="D209" s="21"/>
      <c r="E209" s="21"/>
      <c r="F209" s="18" t="s">
        <v>52</v>
      </c>
      <c r="G209" s="1" t="s">
        <v>1644</v>
      </c>
      <c r="I209" s="1" t="s">
        <v>1640</v>
      </c>
      <c r="J209" s="1" t="s">
        <v>1641</v>
      </c>
      <c r="K209" s="1" t="s">
        <v>1642</v>
      </c>
    </row>
    <row r="210" spans="1:12" ht="20.100000000000001" customHeight="1" x14ac:dyDescent="0.3">
      <c r="A210" s="18" t="s">
        <v>52</v>
      </c>
      <c r="B210" s="19"/>
      <c r="C210" s="19"/>
      <c r="D210" s="19"/>
      <c r="E210" s="19"/>
      <c r="F210" s="18" t="s">
        <v>52</v>
      </c>
      <c r="G210" s="1" t="s">
        <v>1644</v>
      </c>
      <c r="H210" s="1" t="s">
        <v>2476</v>
      </c>
      <c r="I210" s="1" t="s">
        <v>52</v>
      </c>
      <c r="J210" s="1" t="s">
        <v>52</v>
      </c>
      <c r="K210" s="1" t="s">
        <v>52</v>
      </c>
      <c r="L210">
        <v>1</v>
      </c>
    </row>
    <row r="211" spans="1:12" ht="20.100000000000001" customHeight="1" x14ac:dyDescent="0.3">
      <c r="A211" s="18" t="s">
        <v>2480</v>
      </c>
      <c r="B211" s="19">
        <v>0</v>
      </c>
      <c r="C211" s="19">
        <v>0</v>
      </c>
      <c r="D211" s="19">
        <v>0</v>
      </c>
      <c r="E211" s="19">
        <v>0</v>
      </c>
      <c r="F211" s="18" t="s">
        <v>52</v>
      </c>
      <c r="G211" s="1" t="s">
        <v>1644</v>
      </c>
      <c r="H211" s="1" t="s">
        <v>2478</v>
      </c>
      <c r="I211" s="1" t="s">
        <v>52</v>
      </c>
      <c r="J211" s="1" t="s">
        <v>52</v>
      </c>
      <c r="K211" s="1" t="s">
        <v>52</v>
      </c>
    </row>
    <row r="212" spans="1:12" ht="20.100000000000001" customHeight="1" x14ac:dyDescent="0.3">
      <c r="A212" s="18" t="s">
        <v>2714</v>
      </c>
      <c r="B212" s="19">
        <v>0</v>
      </c>
      <c r="C212" s="19">
        <v>0</v>
      </c>
      <c r="D212" s="19">
        <v>0</v>
      </c>
      <c r="E212" s="19">
        <v>0</v>
      </c>
      <c r="F212" s="18" t="s">
        <v>52</v>
      </c>
      <c r="G212" s="1" t="s">
        <v>1644</v>
      </c>
      <c r="H212" s="1" t="s">
        <v>2478</v>
      </c>
      <c r="I212" s="1" t="s">
        <v>2715</v>
      </c>
      <c r="J212" s="1" t="s">
        <v>52</v>
      </c>
      <c r="K212" s="1" t="s">
        <v>52</v>
      </c>
    </row>
    <row r="213" spans="1:12" ht="20.100000000000001" customHeight="1" x14ac:dyDescent="0.3">
      <c r="A213" s="18" t="s">
        <v>2716</v>
      </c>
      <c r="B213" s="19">
        <v>0</v>
      </c>
      <c r="C213" s="19">
        <v>0</v>
      </c>
      <c r="D213" s="19">
        <v>0</v>
      </c>
      <c r="E213" s="19">
        <v>0</v>
      </c>
      <c r="F213" s="18" t="s">
        <v>52</v>
      </c>
      <c r="G213" s="1" t="s">
        <v>1644</v>
      </c>
      <c r="H213" s="1" t="s">
        <v>2478</v>
      </c>
      <c r="I213" s="1" t="s">
        <v>2717</v>
      </c>
      <c r="J213" s="1" t="s">
        <v>52</v>
      </c>
      <c r="K213" s="1" t="s">
        <v>52</v>
      </c>
    </row>
    <row r="214" spans="1:12" ht="20.100000000000001" customHeight="1" x14ac:dyDescent="0.3">
      <c r="A214" s="18" t="s">
        <v>2480</v>
      </c>
      <c r="B214" s="19">
        <v>0</v>
      </c>
      <c r="C214" s="19">
        <v>0</v>
      </c>
      <c r="D214" s="19">
        <v>0</v>
      </c>
      <c r="E214" s="19">
        <v>0</v>
      </c>
      <c r="F214" s="18" t="s">
        <v>52</v>
      </c>
      <c r="G214" s="1" t="s">
        <v>1644</v>
      </c>
      <c r="H214" s="1" t="s">
        <v>2478</v>
      </c>
      <c r="I214" s="1" t="s">
        <v>52</v>
      </c>
      <c r="J214" s="1" t="s">
        <v>52</v>
      </c>
      <c r="K214" s="1" t="s">
        <v>52</v>
      </c>
    </row>
    <row r="215" spans="1:12" ht="20.100000000000001" customHeight="1" x14ac:dyDescent="0.3">
      <c r="A215" s="18" t="s">
        <v>2651</v>
      </c>
      <c r="B215" s="19">
        <v>0</v>
      </c>
      <c r="C215" s="19">
        <v>0</v>
      </c>
      <c r="D215" s="19">
        <v>0</v>
      </c>
      <c r="E215" s="19">
        <v>0</v>
      </c>
      <c r="F215" s="18" t="s">
        <v>52</v>
      </c>
      <c r="G215" s="1" t="s">
        <v>1644</v>
      </c>
      <c r="H215" s="1" t="s">
        <v>2478</v>
      </c>
      <c r="I215" s="1" t="s">
        <v>2652</v>
      </c>
      <c r="J215" s="1" t="s">
        <v>52</v>
      </c>
      <c r="K215" s="1" t="s">
        <v>52</v>
      </c>
    </row>
    <row r="216" spans="1:12" ht="20.100000000000001" customHeight="1" x14ac:dyDescent="0.3">
      <c r="A216" s="18" t="s">
        <v>2480</v>
      </c>
      <c r="B216" s="19">
        <v>0</v>
      </c>
      <c r="C216" s="19">
        <v>0</v>
      </c>
      <c r="D216" s="19">
        <v>0</v>
      </c>
      <c r="E216" s="19">
        <v>0</v>
      </c>
      <c r="F216" s="18" t="s">
        <v>52</v>
      </c>
      <c r="G216" s="1" t="s">
        <v>1644</v>
      </c>
      <c r="H216" s="1" t="s">
        <v>2478</v>
      </c>
      <c r="I216" s="1" t="s">
        <v>52</v>
      </c>
      <c r="J216" s="1" t="s">
        <v>52</v>
      </c>
      <c r="K216" s="1" t="s">
        <v>52</v>
      </c>
    </row>
    <row r="217" spans="1:12" ht="20.100000000000001" customHeight="1" x14ac:dyDescent="0.3">
      <c r="A217" s="18" t="s">
        <v>2718</v>
      </c>
      <c r="B217" s="19">
        <v>0</v>
      </c>
      <c r="C217" s="19">
        <v>0</v>
      </c>
      <c r="D217" s="19">
        <v>0</v>
      </c>
      <c r="E217" s="19">
        <v>0</v>
      </c>
      <c r="F217" s="18" t="s">
        <v>52</v>
      </c>
      <c r="G217" s="1" t="s">
        <v>1644</v>
      </c>
      <c r="H217" s="1" t="s">
        <v>2478</v>
      </c>
      <c r="I217" s="1" t="s">
        <v>2719</v>
      </c>
      <c r="J217" s="1" t="s">
        <v>52</v>
      </c>
      <c r="K217" s="1" t="s">
        <v>52</v>
      </c>
    </row>
    <row r="218" spans="1:12" ht="20.100000000000001" customHeight="1" x14ac:dyDescent="0.3">
      <c r="A218" s="18" t="s">
        <v>2720</v>
      </c>
      <c r="B218" s="19">
        <v>0</v>
      </c>
      <c r="C218" s="19">
        <v>0</v>
      </c>
      <c r="D218" s="19">
        <v>0</v>
      </c>
      <c r="E218" s="19">
        <v>0</v>
      </c>
      <c r="F218" s="18" t="s">
        <v>52</v>
      </c>
      <c r="G218" s="1" t="s">
        <v>1644</v>
      </c>
      <c r="H218" s="1" t="s">
        <v>2478</v>
      </c>
      <c r="I218" s="1" t="s">
        <v>2721</v>
      </c>
      <c r="J218" s="1" t="s">
        <v>52</v>
      </c>
      <c r="K218" s="1" t="s">
        <v>52</v>
      </c>
    </row>
    <row r="219" spans="1:12" ht="20.100000000000001" customHeight="1" x14ac:dyDescent="0.3">
      <c r="A219" s="18" t="s">
        <v>2722</v>
      </c>
      <c r="B219" s="19">
        <v>0</v>
      </c>
      <c r="C219" s="19">
        <v>70920.3</v>
      </c>
      <c r="D219" s="19">
        <v>0</v>
      </c>
      <c r="E219" s="19">
        <v>70920.3</v>
      </c>
      <c r="F219" s="18" t="s">
        <v>52</v>
      </c>
      <c r="G219" s="1" t="s">
        <v>1644</v>
      </c>
      <c r="H219" s="1" t="s">
        <v>2478</v>
      </c>
      <c r="I219" s="1" t="s">
        <v>2723</v>
      </c>
      <c r="J219" s="1" t="s">
        <v>52</v>
      </c>
      <c r="K219" s="1" t="s">
        <v>52</v>
      </c>
    </row>
    <row r="220" spans="1:12" ht="20.100000000000001" customHeight="1" x14ac:dyDescent="0.3">
      <c r="A220" s="18" t="s">
        <v>2724</v>
      </c>
      <c r="B220" s="19">
        <v>0</v>
      </c>
      <c r="C220" s="19">
        <v>0</v>
      </c>
      <c r="D220" s="19">
        <v>0</v>
      </c>
      <c r="E220" s="19">
        <v>0</v>
      </c>
      <c r="F220" s="18" t="s">
        <v>52</v>
      </c>
      <c r="G220" s="1" t="s">
        <v>1644</v>
      </c>
      <c r="H220" s="1" t="s">
        <v>2478</v>
      </c>
      <c r="I220" s="1" t="s">
        <v>2725</v>
      </c>
      <c r="J220" s="1" t="s">
        <v>52</v>
      </c>
      <c r="K220" s="1" t="s">
        <v>52</v>
      </c>
    </row>
    <row r="221" spans="1:12" ht="20.100000000000001" customHeight="1" x14ac:dyDescent="0.3">
      <c r="A221" s="18" t="s">
        <v>2726</v>
      </c>
      <c r="B221" s="19">
        <v>0</v>
      </c>
      <c r="C221" s="19">
        <v>47032</v>
      </c>
      <c r="D221" s="19">
        <v>0</v>
      </c>
      <c r="E221" s="19">
        <v>47032</v>
      </c>
      <c r="F221" s="18" t="s">
        <v>52</v>
      </c>
      <c r="G221" s="1" t="s">
        <v>1644</v>
      </c>
      <c r="H221" s="1" t="s">
        <v>2478</v>
      </c>
      <c r="I221" s="1" t="s">
        <v>2727</v>
      </c>
      <c r="J221" s="1" t="s">
        <v>52</v>
      </c>
      <c r="K221" s="1" t="s">
        <v>52</v>
      </c>
    </row>
    <row r="222" spans="1:12" ht="20.100000000000001" customHeight="1" x14ac:dyDescent="0.3">
      <c r="A222" s="18" t="s">
        <v>2728</v>
      </c>
      <c r="B222" s="19">
        <v>0</v>
      </c>
      <c r="C222" s="19">
        <v>0</v>
      </c>
      <c r="D222" s="19">
        <v>0</v>
      </c>
      <c r="E222" s="19">
        <v>0</v>
      </c>
      <c r="F222" s="18" t="s">
        <v>52</v>
      </c>
      <c r="G222" s="1" t="s">
        <v>1644</v>
      </c>
      <c r="H222" s="1" t="s">
        <v>2478</v>
      </c>
      <c r="I222" s="1" t="s">
        <v>2729</v>
      </c>
      <c r="J222" s="1" t="s">
        <v>52</v>
      </c>
      <c r="K222" s="1" t="s">
        <v>52</v>
      </c>
    </row>
    <row r="223" spans="1:12" ht="20.100000000000001" customHeight="1" x14ac:dyDescent="0.3">
      <c r="A223" s="18" t="s">
        <v>2726</v>
      </c>
      <c r="B223" s="19">
        <v>0</v>
      </c>
      <c r="C223" s="19">
        <v>47032</v>
      </c>
      <c r="D223" s="19">
        <v>0</v>
      </c>
      <c r="E223" s="19">
        <v>47032</v>
      </c>
      <c r="F223" s="18" t="s">
        <v>52</v>
      </c>
      <c r="G223" s="1" t="s">
        <v>1644</v>
      </c>
      <c r="H223" s="1" t="s">
        <v>2478</v>
      </c>
      <c r="I223" s="1" t="s">
        <v>2727</v>
      </c>
      <c r="J223" s="1" t="s">
        <v>52</v>
      </c>
      <c r="K223" s="1" t="s">
        <v>52</v>
      </c>
    </row>
    <row r="224" spans="1:12" ht="20.100000000000001" customHeight="1" x14ac:dyDescent="0.3">
      <c r="A224" s="18" t="s">
        <v>2669</v>
      </c>
      <c r="B224" s="19">
        <v>0</v>
      </c>
      <c r="C224" s="19">
        <v>164984.29999999999</v>
      </c>
      <c r="D224" s="19">
        <v>0</v>
      </c>
      <c r="E224" s="19">
        <v>164984.29999999999</v>
      </c>
      <c r="F224" s="18" t="s">
        <v>52</v>
      </c>
      <c r="G224" s="1" t="s">
        <v>1644</v>
      </c>
      <c r="H224" s="1" t="s">
        <v>2478</v>
      </c>
      <c r="I224" s="1" t="s">
        <v>2670</v>
      </c>
      <c r="J224" s="1" t="s">
        <v>52</v>
      </c>
      <c r="K224" s="1" t="s">
        <v>52</v>
      </c>
    </row>
    <row r="225" spans="1:11" ht="20.100000000000001" customHeight="1" x14ac:dyDescent="0.3">
      <c r="A225" s="18" t="s">
        <v>2480</v>
      </c>
      <c r="B225" s="19">
        <v>0</v>
      </c>
      <c r="C225" s="19">
        <v>0</v>
      </c>
      <c r="D225" s="19">
        <v>0</v>
      </c>
      <c r="E225" s="19">
        <v>0</v>
      </c>
      <c r="F225" s="18" t="s">
        <v>52</v>
      </c>
      <c r="G225" s="1" t="s">
        <v>1644</v>
      </c>
      <c r="H225" s="1" t="s">
        <v>2478</v>
      </c>
      <c r="I225" s="1" t="s">
        <v>2480</v>
      </c>
      <c r="J225" s="1" t="s">
        <v>52</v>
      </c>
      <c r="K225" s="1" t="s">
        <v>52</v>
      </c>
    </row>
    <row r="226" spans="1:11" ht="20.100000000000001" customHeight="1" x14ac:dyDescent="0.3">
      <c r="A226" s="18" t="s">
        <v>2672</v>
      </c>
      <c r="B226" s="19">
        <v>0</v>
      </c>
      <c r="C226" s="19">
        <v>0</v>
      </c>
      <c r="D226" s="19">
        <v>0</v>
      </c>
      <c r="E226" s="19">
        <v>0</v>
      </c>
      <c r="F226" s="18" t="s">
        <v>52</v>
      </c>
      <c r="G226" s="1" t="s">
        <v>1644</v>
      </c>
      <c r="H226" s="1" t="s">
        <v>2478</v>
      </c>
      <c r="I226" s="1" t="s">
        <v>2673</v>
      </c>
      <c r="J226" s="1" t="s">
        <v>52</v>
      </c>
      <c r="K226" s="1" t="s">
        <v>52</v>
      </c>
    </row>
    <row r="227" spans="1:11" ht="20.100000000000001" customHeight="1" x14ac:dyDescent="0.3">
      <c r="A227" s="18" t="s">
        <v>2480</v>
      </c>
      <c r="B227" s="19">
        <v>0</v>
      </c>
      <c r="C227" s="19">
        <v>0</v>
      </c>
      <c r="D227" s="19">
        <v>0</v>
      </c>
      <c r="E227" s="19">
        <v>0</v>
      </c>
      <c r="F227" s="18" t="s">
        <v>52</v>
      </c>
      <c r="G227" s="1" t="s">
        <v>1644</v>
      </c>
      <c r="H227" s="1" t="s">
        <v>2478</v>
      </c>
      <c r="I227" s="1" t="s">
        <v>52</v>
      </c>
      <c r="J227" s="1" t="s">
        <v>52</v>
      </c>
      <c r="K227" s="1" t="s">
        <v>52</v>
      </c>
    </row>
    <row r="228" spans="1:11" ht="20.100000000000001" customHeight="1" x14ac:dyDescent="0.3">
      <c r="A228" s="18" t="s">
        <v>2730</v>
      </c>
      <c r="B228" s="19">
        <v>0</v>
      </c>
      <c r="C228" s="19">
        <v>0</v>
      </c>
      <c r="D228" s="19">
        <v>0</v>
      </c>
      <c r="E228" s="19">
        <v>0</v>
      </c>
      <c r="F228" s="18" t="s">
        <v>52</v>
      </c>
      <c r="G228" s="1" t="s">
        <v>1644</v>
      </c>
      <c r="H228" s="1" t="s">
        <v>2478</v>
      </c>
      <c r="I228" s="1" t="s">
        <v>2731</v>
      </c>
      <c r="J228" s="1" t="s">
        <v>52</v>
      </c>
      <c r="K228" s="1" t="s">
        <v>52</v>
      </c>
    </row>
    <row r="229" spans="1:11" ht="20.100000000000001" customHeight="1" x14ac:dyDescent="0.3">
      <c r="A229" s="18" t="s">
        <v>2732</v>
      </c>
      <c r="B229" s="19">
        <v>4352</v>
      </c>
      <c r="C229" s="19">
        <v>0</v>
      </c>
      <c r="D229" s="19">
        <v>0</v>
      </c>
      <c r="E229" s="19">
        <v>4352</v>
      </c>
      <c r="F229" s="18" t="s">
        <v>52</v>
      </c>
      <c r="G229" s="1" t="s">
        <v>1644</v>
      </c>
      <c r="H229" s="1" t="s">
        <v>2478</v>
      </c>
      <c r="I229" s="1" t="s">
        <v>2733</v>
      </c>
      <c r="J229" s="1" t="s">
        <v>52</v>
      </c>
      <c r="K229" s="1" t="s">
        <v>52</v>
      </c>
    </row>
    <row r="230" spans="1:11" ht="20.100000000000001" customHeight="1" x14ac:dyDescent="0.3">
      <c r="A230" s="18" t="s">
        <v>2734</v>
      </c>
      <c r="B230" s="19">
        <v>0</v>
      </c>
      <c r="C230" s="19">
        <v>76189.3</v>
      </c>
      <c r="D230" s="19">
        <v>0</v>
      </c>
      <c r="E230" s="19">
        <v>76189.3</v>
      </c>
      <c r="F230" s="18" t="s">
        <v>52</v>
      </c>
      <c r="G230" s="1" t="s">
        <v>1644</v>
      </c>
      <c r="H230" s="1" t="s">
        <v>2478</v>
      </c>
      <c r="I230" s="1" t="s">
        <v>2735</v>
      </c>
      <c r="J230" s="1" t="s">
        <v>52</v>
      </c>
      <c r="K230" s="1" t="s">
        <v>52</v>
      </c>
    </row>
    <row r="231" spans="1:11" ht="20.100000000000001" customHeight="1" x14ac:dyDescent="0.3">
      <c r="A231" s="18" t="s">
        <v>2736</v>
      </c>
      <c r="B231" s="19">
        <v>0</v>
      </c>
      <c r="C231" s="19">
        <v>0</v>
      </c>
      <c r="D231" s="19">
        <v>1437.3</v>
      </c>
      <c r="E231" s="19">
        <v>1437.3</v>
      </c>
      <c r="F231" s="18" t="s">
        <v>52</v>
      </c>
      <c r="G231" s="1" t="s">
        <v>1644</v>
      </c>
      <c r="H231" s="1" t="s">
        <v>2478</v>
      </c>
      <c r="I231" s="1" t="s">
        <v>2737</v>
      </c>
      <c r="J231" s="1" t="s">
        <v>52</v>
      </c>
      <c r="K231" s="1" t="s">
        <v>52</v>
      </c>
    </row>
    <row r="232" spans="1:11" ht="20.100000000000001" customHeight="1" x14ac:dyDescent="0.3">
      <c r="A232" s="18" t="s">
        <v>2501</v>
      </c>
      <c r="B232" s="19">
        <v>4352</v>
      </c>
      <c r="C232" s="19">
        <v>76189.3</v>
      </c>
      <c r="D232" s="19">
        <v>1437.3</v>
      </c>
      <c r="E232" s="19">
        <v>81978.600000000006</v>
      </c>
      <c r="F232" s="18" t="s">
        <v>52</v>
      </c>
      <c r="G232" s="1" t="s">
        <v>1644</v>
      </c>
      <c r="H232" s="1" t="s">
        <v>2478</v>
      </c>
      <c r="I232" s="1" t="s">
        <v>2502</v>
      </c>
      <c r="J232" s="1" t="s">
        <v>52</v>
      </c>
      <c r="K232" s="1" t="s">
        <v>52</v>
      </c>
    </row>
    <row r="233" spans="1:11" ht="20.100000000000001" customHeight="1" x14ac:dyDescent="0.3">
      <c r="A233" s="18" t="s">
        <v>2671</v>
      </c>
      <c r="B233" s="19">
        <v>0</v>
      </c>
      <c r="C233" s="19">
        <v>0</v>
      </c>
      <c r="D233" s="19">
        <v>0</v>
      </c>
      <c r="E233" s="19">
        <v>0</v>
      </c>
      <c r="F233" s="18" t="s">
        <v>52</v>
      </c>
      <c r="G233" s="1" t="s">
        <v>1644</v>
      </c>
      <c r="H233" s="1" t="s">
        <v>2478</v>
      </c>
      <c r="I233" s="1" t="s">
        <v>2671</v>
      </c>
      <c r="J233" s="1" t="s">
        <v>52</v>
      </c>
      <c r="K233" s="1" t="s">
        <v>52</v>
      </c>
    </row>
    <row r="234" spans="1:11" ht="20.100000000000001" customHeight="1" x14ac:dyDescent="0.3">
      <c r="A234" s="18" t="s">
        <v>2738</v>
      </c>
      <c r="B234" s="19">
        <v>0</v>
      </c>
      <c r="C234" s="19">
        <v>0</v>
      </c>
      <c r="D234" s="19">
        <v>0</v>
      </c>
      <c r="E234" s="19">
        <v>0</v>
      </c>
      <c r="F234" s="18" t="s">
        <v>52</v>
      </c>
      <c r="G234" s="1" t="s">
        <v>1644</v>
      </c>
      <c r="H234" s="1" t="s">
        <v>2478</v>
      </c>
      <c r="I234" s="1" t="s">
        <v>2739</v>
      </c>
      <c r="J234" s="1" t="s">
        <v>52</v>
      </c>
      <c r="K234" s="1" t="s">
        <v>52</v>
      </c>
    </row>
    <row r="235" spans="1:11" ht="20.100000000000001" customHeight="1" x14ac:dyDescent="0.3">
      <c r="A235" s="18" t="s">
        <v>2740</v>
      </c>
      <c r="B235" s="19">
        <v>8133.3</v>
      </c>
      <c r="C235" s="19">
        <v>0</v>
      </c>
      <c r="D235" s="19">
        <v>0</v>
      </c>
      <c r="E235" s="19">
        <v>8133.3</v>
      </c>
      <c r="F235" s="18" t="s">
        <v>52</v>
      </c>
      <c r="G235" s="1" t="s">
        <v>1644</v>
      </c>
      <c r="H235" s="1" t="s">
        <v>2478</v>
      </c>
      <c r="I235" s="1" t="s">
        <v>2741</v>
      </c>
      <c r="J235" s="1" t="s">
        <v>52</v>
      </c>
      <c r="K235" s="1" t="s">
        <v>52</v>
      </c>
    </row>
    <row r="236" spans="1:11" ht="20.100000000000001" customHeight="1" x14ac:dyDescent="0.3">
      <c r="A236" s="18" t="s">
        <v>2734</v>
      </c>
      <c r="B236" s="19">
        <v>0</v>
      </c>
      <c r="C236" s="19">
        <v>76189.3</v>
      </c>
      <c r="D236" s="19">
        <v>0</v>
      </c>
      <c r="E236" s="19">
        <v>76189.3</v>
      </c>
      <c r="F236" s="18" t="s">
        <v>52</v>
      </c>
      <c r="G236" s="1" t="s">
        <v>1644</v>
      </c>
      <c r="H236" s="1" t="s">
        <v>2478</v>
      </c>
      <c r="I236" s="1" t="s">
        <v>2742</v>
      </c>
      <c r="J236" s="1" t="s">
        <v>52</v>
      </c>
      <c r="K236" s="1" t="s">
        <v>52</v>
      </c>
    </row>
    <row r="237" spans="1:11" ht="20.100000000000001" customHeight="1" x14ac:dyDescent="0.3">
      <c r="A237" s="18" t="s">
        <v>2743</v>
      </c>
      <c r="B237" s="19">
        <v>0</v>
      </c>
      <c r="C237" s="19">
        <v>0</v>
      </c>
      <c r="D237" s="19">
        <v>4565.3</v>
      </c>
      <c r="E237" s="19">
        <v>4565.3</v>
      </c>
      <c r="F237" s="18" t="s">
        <v>52</v>
      </c>
      <c r="G237" s="1" t="s">
        <v>1644</v>
      </c>
      <c r="H237" s="1" t="s">
        <v>2478</v>
      </c>
      <c r="I237" s="1" t="s">
        <v>2744</v>
      </c>
      <c r="J237" s="1" t="s">
        <v>52</v>
      </c>
      <c r="K237" s="1" t="s">
        <v>52</v>
      </c>
    </row>
    <row r="238" spans="1:11" ht="20.100000000000001" customHeight="1" x14ac:dyDescent="0.3">
      <c r="A238" s="18" t="s">
        <v>2501</v>
      </c>
      <c r="B238" s="19">
        <v>8133.3</v>
      </c>
      <c r="C238" s="19">
        <v>76189.3</v>
      </c>
      <c r="D238" s="19">
        <v>4565.3</v>
      </c>
      <c r="E238" s="19">
        <v>88887.9</v>
      </c>
      <c r="F238" s="18" t="s">
        <v>52</v>
      </c>
      <c r="G238" s="1" t="s">
        <v>1644</v>
      </c>
      <c r="H238" s="1" t="s">
        <v>2478</v>
      </c>
      <c r="I238" s="1" t="s">
        <v>2502</v>
      </c>
      <c r="J238" s="1" t="s">
        <v>52</v>
      </c>
      <c r="K238" s="1" t="s">
        <v>52</v>
      </c>
    </row>
    <row r="239" spans="1:11" ht="20.100000000000001" customHeight="1" x14ac:dyDescent="0.3">
      <c r="A239" s="18" t="s">
        <v>2480</v>
      </c>
      <c r="B239" s="19">
        <v>0</v>
      </c>
      <c r="C239" s="19">
        <v>0</v>
      </c>
      <c r="D239" s="19">
        <v>0</v>
      </c>
      <c r="E239" s="19">
        <v>0</v>
      </c>
      <c r="F239" s="18" t="s">
        <v>52</v>
      </c>
      <c r="G239" s="1" t="s">
        <v>1644</v>
      </c>
      <c r="H239" s="1" t="s">
        <v>2478</v>
      </c>
      <c r="I239" s="1" t="s">
        <v>52</v>
      </c>
      <c r="J239" s="1" t="s">
        <v>52</v>
      </c>
      <c r="K239" s="1" t="s">
        <v>52</v>
      </c>
    </row>
    <row r="240" spans="1:11" ht="20.100000000000001" customHeight="1" x14ac:dyDescent="0.3">
      <c r="A240" s="18" t="s">
        <v>2745</v>
      </c>
      <c r="B240" s="19">
        <v>0</v>
      </c>
      <c r="C240" s="19">
        <v>0</v>
      </c>
      <c r="D240" s="19">
        <v>0</v>
      </c>
      <c r="E240" s="19">
        <v>0</v>
      </c>
      <c r="F240" s="18" t="s">
        <v>52</v>
      </c>
      <c r="G240" s="1" t="s">
        <v>1644</v>
      </c>
      <c r="H240" s="1" t="s">
        <v>2478</v>
      </c>
      <c r="I240" s="1" t="s">
        <v>2746</v>
      </c>
      <c r="J240" s="1" t="s">
        <v>52</v>
      </c>
      <c r="K240" s="1" t="s">
        <v>52</v>
      </c>
    </row>
    <row r="241" spans="1:12" ht="20.100000000000001" customHeight="1" x14ac:dyDescent="0.3">
      <c r="A241" s="18" t="s">
        <v>2747</v>
      </c>
      <c r="B241" s="19">
        <v>16493.3</v>
      </c>
      <c r="C241" s="19">
        <v>0</v>
      </c>
      <c r="D241" s="19">
        <v>0</v>
      </c>
      <c r="E241" s="19">
        <v>16493.3</v>
      </c>
      <c r="F241" s="18" t="s">
        <v>52</v>
      </c>
      <c r="G241" s="1" t="s">
        <v>1644</v>
      </c>
      <c r="H241" s="1" t="s">
        <v>2478</v>
      </c>
      <c r="I241" s="1" t="s">
        <v>2748</v>
      </c>
      <c r="J241" s="1" t="s">
        <v>52</v>
      </c>
      <c r="K241" s="1" t="s">
        <v>52</v>
      </c>
    </row>
    <row r="242" spans="1:12" ht="20.100000000000001" customHeight="1" x14ac:dyDescent="0.3">
      <c r="A242" s="18" t="s">
        <v>2749</v>
      </c>
      <c r="B242" s="19">
        <v>0</v>
      </c>
      <c r="C242" s="19">
        <v>118130.6</v>
      </c>
      <c r="D242" s="19">
        <v>0</v>
      </c>
      <c r="E242" s="19">
        <v>118130.6</v>
      </c>
      <c r="F242" s="18" t="s">
        <v>52</v>
      </c>
      <c r="G242" s="1" t="s">
        <v>1644</v>
      </c>
      <c r="H242" s="1" t="s">
        <v>2478</v>
      </c>
      <c r="I242" s="1" t="s">
        <v>2750</v>
      </c>
      <c r="J242" s="1" t="s">
        <v>52</v>
      </c>
      <c r="K242" s="1" t="s">
        <v>52</v>
      </c>
    </row>
    <row r="243" spans="1:12" ht="20.100000000000001" customHeight="1" x14ac:dyDescent="0.3">
      <c r="A243" s="18" t="s">
        <v>2751</v>
      </c>
      <c r="B243" s="19">
        <v>0</v>
      </c>
      <c r="C243" s="19">
        <v>0</v>
      </c>
      <c r="D243" s="19">
        <v>17504</v>
      </c>
      <c r="E243" s="19">
        <v>17504</v>
      </c>
      <c r="F243" s="18" t="s">
        <v>52</v>
      </c>
      <c r="G243" s="1" t="s">
        <v>1644</v>
      </c>
      <c r="H243" s="1" t="s">
        <v>2478</v>
      </c>
      <c r="I243" s="1" t="s">
        <v>2752</v>
      </c>
      <c r="J243" s="1" t="s">
        <v>52</v>
      </c>
      <c r="K243" s="1" t="s">
        <v>52</v>
      </c>
    </row>
    <row r="244" spans="1:12" ht="20.100000000000001" customHeight="1" x14ac:dyDescent="0.3">
      <c r="A244" s="18" t="s">
        <v>2501</v>
      </c>
      <c r="B244" s="19">
        <v>16493.3</v>
      </c>
      <c r="C244" s="19">
        <v>118130.6</v>
      </c>
      <c r="D244" s="19">
        <v>17504</v>
      </c>
      <c r="E244" s="19">
        <v>152127.9</v>
      </c>
      <c r="F244" s="18" t="s">
        <v>52</v>
      </c>
      <c r="G244" s="1" t="s">
        <v>1644</v>
      </c>
      <c r="H244" s="1" t="s">
        <v>2478</v>
      </c>
      <c r="I244" s="1" t="s">
        <v>2502</v>
      </c>
      <c r="J244" s="1" t="s">
        <v>52</v>
      </c>
      <c r="K244" s="1" t="s">
        <v>52</v>
      </c>
    </row>
    <row r="245" spans="1:12" ht="20.100000000000001" customHeight="1" x14ac:dyDescent="0.3">
      <c r="A245" s="18" t="s">
        <v>2480</v>
      </c>
      <c r="B245" s="19">
        <v>0</v>
      </c>
      <c r="C245" s="19">
        <v>0</v>
      </c>
      <c r="D245" s="19">
        <v>0</v>
      </c>
      <c r="E245" s="19">
        <v>0</v>
      </c>
      <c r="F245" s="18" t="s">
        <v>52</v>
      </c>
      <c r="G245" s="1" t="s">
        <v>1644</v>
      </c>
      <c r="H245" s="1" t="s">
        <v>2478</v>
      </c>
      <c r="I245" s="1" t="s">
        <v>2480</v>
      </c>
      <c r="J245" s="1" t="s">
        <v>52</v>
      </c>
      <c r="K245" s="1" t="s">
        <v>52</v>
      </c>
    </row>
    <row r="246" spans="1:12" ht="20.100000000000001" customHeight="1" x14ac:dyDescent="0.3">
      <c r="A246" s="18" t="s">
        <v>2753</v>
      </c>
      <c r="B246" s="19">
        <v>0</v>
      </c>
      <c r="C246" s="19">
        <v>0</v>
      </c>
      <c r="D246" s="19">
        <v>0</v>
      </c>
      <c r="E246" s="19">
        <v>0</v>
      </c>
      <c r="F246" s="18" t="s">
        <v>52</v>
      </c>
      <c r="G246" s="1" t="s">
        <v>1644</v>
      </c>
      <c r="H246" s="1" t="s">
        <v>2478</v>
      </c>
      <c r="I246" s="1" t="s">
        <v>2754</v>
      </c>
      <c r="J246" s="1" t="s">
        <v>52</v>
      </c>
      <c r="K246" s="1" t="s">
        <v>52</v>
      </c>
    </row>
    <row r="247" spans="1:12" ht="20.100000000000001" customHeight="1" x14ac:dyDescent="0.3">
      <c r="A247" s="18" t="s">
        <v>2755</v>
      </c>
      <c r="B247" s="19">
        <v>19782.599999999999</v>
      </c>
      <c r="C247" s="19">
        <v>0</v>
      </c>
      <c r="D247" s="19">
        <v>0</v>
      </c>
      <c r="E247" s="19">
        <v>19782.599999999999</v>
      </c>
      <c r="F247" s="18" t="s">
        <v>52</v>
      </c>
      <c r="G247" s="1" t="s">
        <v>1644</v>
      </c>
      <c r="H247" s="1" t="s">
        <v>2478</v>
      </c>
      <c r="I247" s="1" t="s">
        <v>2756</v>
      </c>
      <c r="J247" s="1" t="s">
        <v>52</v>
      </c>
      <c r="K247" s="1" t="s">
        <v>52</v>
      </c>
    </row>
    <row r="248" spans="1:12" ht="20.100000000000001" customHeight="1" x14ac:dyDescent="0.3">
      <c r="A248" s="18" t="s">
        <v>2757</v>
      </c>
      <c r="B248" s="19">
        <v>0</v>
      </c>
      <c r="C248" s="19">
        <v>48298.6</v>
      </c>
      <c r="D248" s="19">
        <v>0</v>
      </c>
      <c r="E248" s="19">
        <v>48298.6</v>
      </c>
      <c r="F248" s="18" t="s">
        <v>52</v>
      </c>
      <c r="G248" s="1" t="s">
        <v>1644</v>
      </c>
      <c r="H248" s="1" t="s">
        <v>2478</v>
      </c>
      <c r="I248" s="1" t="s">
        <v>2758</v>
      </c>
      <c r="J248" s="1" t="s">
        <v>52</v>
      </c>
      <c r="K248" s="1" t="s">
        <v>52</v>
      </c>
    </row>
    <row r="249" spans="1:12" ht="20.100000000000001" customHeight="1" x14ac:dyDescent="0.3">
      <c r="A249" s="18" t="s">
        <v>2759</v>
      </c>
      <c r="B249" s="19">
        <v>0</v>
      </c>
      <c r="C249" s="19">
        <v>0</v>
      </c>
      <c r="D249" s="19">
        <v>11877.3</v>
      </c>
      <c r="E249" s="19">
        <v>11877.3</v>
      </c>
      <c r="F249" s="18" t="s">
        <v>52</v>
      </c>
      <c r="G249" s="1" t="s">
        <v>1644</v>
      </c>
      <c r="H249" s="1" t="s">
        <v>2478</v>
      </c>
      <c r="I249" s="1" t="s">
        <v>2760</v>
      </c>
      <c r="J249" s="1" t="s">
        <v>52</v>
      </c>
      <c r="K249" s="1" t="s">
        <v>52</v>
      </c>
    </row>
    <row r="250" spans="1:12" ht="20.100000000000001" customHeight="1" x14ac:dyDescent="0.3">
      <c r="A250" s="18" t="s">
        <v>2501</v>
      </c>
      <c r="B250" s="19">
        <v>19782.599999999999</v>
      </c>
      <c r="C250" s="19">
        <v>48298.6</v>
      </c>
      <c r="D250" s="19">
        <v>11877.3</v>
      </c>
      <c r="E250" s="19">
        <v>79958.5</v>
      </c>
      <c r="F250" s="18" t="s">
        <v>52</v>
      </c>
      <c r="G250" s="1" t="s">
        <v>1644</v>
      </c>
      <c r="H250" s="1" t="s">
        <v>2478</v>
      </c>
      <c r="I250" s="1" t="s">
        <v>2502</v>
      </c>
      <c r="J250" s="1" t="s">
        <v>52</v>
      </c>
      <c r="K250" s="1" t="s">
        <v>52</v>
      </c>
    </row>
    <row r="251" spans="1:12" ht="20.100000000000001" customHeight="1" x14ac:dyDescent="0.3">
      <c r="A251" s="18" t="s">
        <v>2503</v>
      </c>
      <c r="B251" s="20">
        <v>48761</v>
      </c>
      <c r="C251" s="20">
        <v>483792</v>
      </c>
      <c r="D251" s="20">
        <v>35383</v>
      </c>
      <c r="E251" s="20">
        <v>567936</v>
      </c>
      <c r="F251" s="21"/>
    </row>
    <row r="252" spans="1:12" ht="20.100000000000001" customHeight="1" x14ac:dyDescent="0.3">
      <c r="A252" s="21"/>
      <c r="B252" s="21"/>
      <c r="C252" s="21"/>
      <c r="D252" s="21"/>
      <c r="E252" s="21"/>
      <c r="F252" s="21"/>
    </row>
    <row r="253" spans="1:12" ht="20.100000000000001" customHeight="1" x14ac:dyDescent="0.3">
      <c r="A253" s="21" t="s">
        <v>2761</v>
      </c>
      <c r="B253" s="21"/>
      <c r="C253" s="21"/>
      <c r="D253" s="21"/>
      <c r="E253" s="21"/>
      <c r="F253" s="18" t="s">
        <v>52</v>
      </c>
      <c r="G253" s="1" t="s">
        <v>1649</v>
      </c>
      <c r="I253" s="1" t="s">
        <v>1646</v>
      </c>
      <c r="J253" s="1" t="s">
        <v>1647</v>
      </c>
      <c r="K253" s="1" t="s">
        <v>1642</v>
      </c>
    </row>
    <row r="254" spans="1:12" ht="20.100000000000001" customHeight="1" x14ac:dyDescent="0.3">
      <c r="A254" s="18" t="s">
        <v>52</v>
      </c>
      <c r="B254" s="19"/>
      <c r="C254" s="19"/>
      <c r="D254" s="19"/>
      <c r="E254" s="19"/>
      <c r="F254" s="18" t="s">
        <v>52</v>
      </c>
      <c r="G254" s="1" t="s">
        <v>1649</v>
      </c>
      <c r="H254" s="1" t="s">
        <v>2476</v>
      </c>
      <c r="I254" s="1" t="s">
        <v>52</v>
      </c>
      <c r="J254" s="1" t="s">
        <v>52</v>
      </c>
      <c r="K254" s="1" t="s">
        <v>52</v>
      </c>
      <c r="L254">
        <v>1</v>
      </c>
    </row>
    <row r="255" spans="1:12" ht="20.100000000000001" customHeight="1" x14ac:dyDescent="0.3">
      <c r="A255" s="18" t="s">
        <v>2480</v>
      </c>
      <c r="B255" s="19">
        <v>0</v>
      </c>
      <c r="C255" s="19">
        <v>0</v>
      </c>
      <c r="D255" s="19">
        <v>0</v>
      </c>
      <c r="E255" s="19">
        <v>0</v>
      </c>
      <c r="F255" s="18" t="s">
        <v>52</v>
      </c>
      <c r="G255" s="1" t="s">
        <v>1649</v>
      </c>
      <c r="H255" s="1" t="s">
        <v>2478</v>
      </c>
      <c r="I255" s="1" t="s">
        <v>52</v>
      </c>
      <c r="J255" s="1" t="s">
        <v>52</v>
      </c>
      <c r="K255" s="1" t="s">
        <v>52</v>
      </c>
    </row>
    <row r="256" spans="1:12" ht="20.100000000000001" customHeight="1" x14ac:dyDescent="0.3">
      <c r="A256" s="18" t="s">
        <v>2762</v>
      </c>
      <c r="B256" s="19">
        <v>0</v>
      </c>
      <c r="C256" s="19">
        <v>0</v>
      </c>
      <c r="D256" s="19">
        <v>0</v>
      </c>
      <c r="E256" s="19">
        <v>0</v>
      </c>
      <c r="F256" s="18" t="s">
        <v>52</v>
      </c>
      <c r="G256" s="1" t="s">
        <v>1649</v>
      </c>
      <c r="H256" s="1" t="s">
        <v>2478</v>
      </c>
      <c r="I256" s="1" t="s">
        <v>2763</v>
      </c>
      <c r="J256" s="1" t="s">
        <v>52</v>
      </c>
      <c r="K256" s="1" t="s">
        <v>52</v>
      </c>
    </row>
    <row r="257" spans="1:11" ht="20.100000000000001" customHeight="1" x14ac:dyDescent="0.3">
      <c r="A257" s="18" t="s">
        <v>2764</v>
      </c>
      <c r="B257" s="19">
        <v>0</v>
      </c>
      <c r="C257" s="19">
        <v>0</v>
      </c>
      <c r="D257" s="19">
        <v>0</v>
      </c>
      <c r="E257" s="19">
        <v>0</v>
      </c>
      <c r="F257" s="18" t="s">
        <v>52</v>
      </c>
      <c r="G257" s="1" t="s">
        <v>1649</v>
      </c>
      <c r="H257" s="1" t="s">
        <v>2478</v>
      </c>
      <c r="I257" s="1" t="s">
        <v>2765</v>
      </c>
      <c r="J257" s="1" t="s">
        <v>52</v>
      </c>
      <c r="K257" s="1" t="s">
        <v>52</v>
      </c>
    </row>
    <row r="258" spans="1:11" ht="20.100000000000001" customHeight="1" x14ac:dyDescent="0.3">
      <c r="A258" s="18" t="s">
        <v>2480</v>
      </c>
      <c r="B258" s="19">
        <v>0</v>
      </c>
      <c r="C258" s="19">
        <v>0</v>
      </c>
      <c r="D258" s="19">
        <v>0</v>
      </c>
      <c r="E258" s="19">
        <v>0</v>
      </c>
      <c r="F258" s="18" t="s">
        <v>52</v>
      </c>
      <c r="G258" s="1" t="s">
        <v>1649</v>
      </c>
      <c r="H258" s="1" t="s">
        <v>2478</v>
      </c>
      <c r="I258" s="1" t="s">
        <v>52</v>
      </c>
      <c r="J258" s="1" t="s">
        <v>52</v>
      </c>
      <c r="K258" s="1" t="s">
        <v>52</v>
      </c>
    </row>
    <row r="259" spans="1:11" ht="20.100000000000001" customHeight="1" x14ac:dyDescent="0.3">
      <c r="A259" s="18" t="s">
        <v>2651</v>
      </c>
      <c r="B259" s="19">
        <v>0</v>
      </c>
      <c r="C259" s="19">
        <v>0</v>
      </c>
      <c r="D259" s="19">
        <v>0</v>
      </c>
      <c r="E259" s="19">
        <v>0</v>
      </c>
      <c r="F259" s="18" t="s">
        <v>52</v>
      </c>
      <c r="G259" s="1" t="s">
        <v>1649</v>
      </c>
      <c r="H259" s="1" t="s">
        <v>2478</v>
      </c>
      <c r="I259" s="1" t="s">
        <v>2652</v>
      </c>
      <c r="J259" s="1" t="s">
        <v>52</v>
      </c>
      <c r="K259" s="1" t="s">
        <v>52</v>
      </c>
    </row>
    <row r="260" spans="1:11" ht="20.100000000000001" customHeight="1" x14ac:dyDescent="0.3">
      <c r="A260" s="18" t="s">
        <v>2671</v>
      </c>
      <c r="B260" s="19">
        <v>0</v>
      </c>
      <c r="C260" s="19">
        <v>0</v>
      </c>
      <c r="D260" s="19">
        <v>0</v>
      </c>
      <c r="E260" s="19">
        <v>0</v>
      </c>
      <c r="F260" s="18" t="s">
        <v>52</v>
      </c>
      <c r="G260" s="1" t="s">
        <v>1649</v>
      </c>
      <c r="H260" s="1" t="s">
        <v>2478</v>
      </c>
      <c r="I260" s="1" t="s">
        <v>2766</v>
      </c>
      <c r="J260" s="1" t="s">
        <v>52</v>
      </c>
      <c r="K260" s="1" t="s">
        <v>52</v>
      </c>
    </row>
    <row r="261" spans="1:11" ht="20.100000000000001" customHeight="1" x14ac:dyDescent="0.3">
      <c r="A261" s="18" t="s">
        <v>2718</v>
      </c>
      <c r="B261" s="19">
        <v>0</v>
      </c>
      <c r="C261" s="19">
        <v>0</v>
      </c>
      <c r="D261" s="19">
        <v>0</v>
      </c>
      <c r="E261" s="19">
        <v>0</v>
      </c>
      <c r="F261" s="18" t="s">
        <v>52</v>
      </c>
      <c r="G261" s="1" t="s">
        <v>1649</v>
      </c>
      <c r="H261" s="1" t="s">
        <v>2478</v>
      </c>
      <c r="I261" s="1" t="s">
        <v>2767</v>
      </c>
      <c r="J261" s="1" t="s">
        <v>52</v>
      </c>
      <c r="K261" s="1" t="s">
        <v>52</v>
      </c>
    </row>
    <row r="262" spans="1:11" ht="20.100000000000001" customHeight="1" x14ac:dyDescent="0.3">
      <c r="A262" s="18" t="s">
        <v>2768</v>
      </c>
      <c r="B262" s="19">
        <v>0</v>
      </c>
      <c r="C262" s="19">
        <v>0</v>
      </c>
      <c r="D262" s="19">
        <v>0</v>
      </c>
      <c r="E262" s="19">
        <v>0</v>
      </c>
      <c r="F262" s="18" t="s">
        <v>52</v>
      </c>
      <c r="G262" s="1" t="s">
        <v>1649</v>
      </c>
      <c r="H262" s="1" t="s">
        <v>2478</v>
      </c>
      <c r="I262" s="1" t="s">
        <v>2769</v>
      </c>
      <c r="J262" s="1" t="s">
        <v>52</v>
      </c>
      <c r="K262" s="1" t="s">
        <v>52</v>
      </c>
    </row>
    <row r="263" spans="1:11" ht="20.100000000000001" customHeight="1" x14ac:dyDescent="0.3">
      <c r="A263" s="18" t="s">
        <v>2770</v>
      </c>
      <c r="B263" s="19">
        <v>0</v>
      </c>
      <c r="C263" s="19">
        <v>34041.699999999997</v>
      </c>
      <c r="D263" s="19">
        <v>0</v>
      </c>
      <c r="E263" s="19">
        <v>34041.699999999997</v>
      </c>
      <c r="F263" s="18" t="s">
        <v>52</v>
      </c>
      <c r="G263" s="1" t="s">
        <v>1649</v>
      </c>
      <c r="H263" s="1" t="s">
        <v>2478</v>
      </c>
      <c r="I263" s="1" t="s">
        <v>2771</v>
      </c>
      <c r="J263" s="1" t="s">
        <v>52</v>
      </c>
      <c r="K263" s="1" t="s">
        <v>52</v>
      </c>
    </row>
    <row r="264" spans="1:11" ht="20.100000000000001" customHeight="1" x14ac:dyDescent="0.3">
      <c r="A264" s="18" t="s">
        <v>2772</v>
      </c>
      <c r="B264" s="19">
        <v>0</v>
      </c>
      <c r="C264" s="19">
        <v>0</v>
      </c>
      <c r="D264" s="19">
        <v>0</v>
      </c>
      <c r="E264" s="19">
        <v>0</v>
      </c>
      <c r="F264" s="18" t="s">
        <v>52</v>
      </c>
      <c r="G264" s="1" t="s">
        <v>1649</v>
      </c>
      <c r="H264" s="1" t="s">
        <v>2478</v>
      </c>
      <c r="I264" s="1" t="s">
        <v>2773</v>
      </c>
      <c r="J264" s="1" t="s">
        <v>52</v>
      </c>
      <c r="K264" s="1" t="s">
        <v>52</v>
      </c>
    </row>
    <row r="265" spans="1:11" ht="20.100000000000001" customHeight="1" x14ac:dyDescent="0.3">
      <c r="A265" s="18" t="s">
        <v>2774</v>
      </c>
      <c r="B265" s="19">
        <v>0</v>
      </c>
      <c r="C265" s="19">
        <v>5643.8</v>
      </c>
      <c r="D265" s="19">
        <v>0</v>
      </c>
      <c r="E265" s="19">
        <v>5643.8</v>
      </c>
      <c r="F265" s="18" t="s">
        <v>52</v>
      </c>
      <c r="G265" s="1" t="s">
        <v>1649</v>
      </c>
      <c r="H265" s="1" t="s">
        <v>2478</v>
      </c>
      <c r="I265" s="1" t="s">
        <v>2775</v>
      </c>
      <c r="J265" s="1" t="s">
        <v>52</v>
      </c>
      <c r="K265" s="1" t="s">
        <v>52</v>
      </c>
    </row>
    <row r="266" spans="1:11" ht="20.100000000000001" customHeight="1" x14ac:dyDescent="0.3">
      <c r="A266" s="18" t="s">
        <v>2501</v>
      </c>
      <c r="B266" s="19">
        <v>0</v>
      </c>
      <c r="C266" s="19">
        <v>39685.5</v>
      </c>
      <c r="D266" s="19">
        <v>0</v>
      </c>
      <c r="E266" s="19">
        <v>39685.5</v>
      </c>
      <c r="F266" s="18" t="s">
        <v>52</v>
      </c>
      <c r="G266" s="1" t="s">
        <v>1649</v>
      </c>
      <c r="H266" s="1" t="s">
        <v>2478</v>
      </c>
      <c r="I266" s="1" t="s">
        <v>2502</v>
      </c>
      <c r="J266" s="1" t="s">
        <v>52</v>
      </c>
      <c r="K266" s="1" t="s">
        <v>52</v>
      </c>
    </row>
    <row r="267" spans="1:11" ht="20.100000000000001" customHeight="1" x14ac:dyDescent="0.3">
      <c r="A267" s="18" t="s">
        <v>2480</v>
      </c>
      <c r="B267" s="19">
        <v>0</v>
      </c>
      <c r="C267" s="19">
        <v>0</v>
      </c>
      <c r="D267" s="19">
        <v>0</v>
      </c>
      <c r="E267" s="19">
        <v>0</v>
      </c>
      <c r="F267" s="18" t="s">
        <v>52</v>
      </c>
      <c r="G267" s="1" t="s">
        <v>1649</v>
      </c>
      <c r="H267" s="1" t="s">
        <v>2478</v>
      </c>
      <c r="I267" s="1" t="s">
        <v>52</v>
      </c>
      <c r="J267" s="1" t="s">
        <v>52</v>
      </c>
      <c r="K267" s="1" t="s">
        <v>52</v>
      </c>
    </row>
    <row r="268" spans="1:11" ht="20.100000000000001" customHeight="1" x14ac:dyDescent="0.3">
      <c r="A268" s="18" t="s">
        <v>2672</v>
      </c>
      <c r="B268" s="19">
        <v>0</v>
      </c>
      <c r="C268" s="19">
        <v>0</v>
      </c>
      <c r="D268" s="19">
        <v>0</v>
      </c>
      <c r="E268" s="19">
        <v>0</v>
      </c>
      <c r="F268" s="18" t="s">
        <v>52</v>
      </c>
      <c r="G268" s="1" t="s">
        <v>1649</v>
      </c>
      <c r="H268" s="1" t="s">
        <v>2478</v>
      </c>
      <c r="I268" s="1" t="s">
        <v>2673</v>
      </c>
      <c r="J268" s="1" t="s">
        <v>52</v>
      </c>
      <c r="K268" s="1" t="s">
        <v>52</v>
      </c>
    </row>
    <row r="269" spans="1:11" ht="20.100000000000001" customHeight="1" x14ac:dyDescent="0.3">
      <c r="A269" s="18" t="s">
        <v>2480</v>
      </c>
      <c r="B269" s="19">
        <v>0</v>
      </c>
      <c r="C269" s="19">
        <v>0</v>
      </c>
      <c r="D269" s="19">
        <v>0</v>
      </c>
      <c r="E269" s="19">
        <v>0</v>
      </c>
      <c r="F269" s="18" t="s">
        <v>52</v>
      </c>
      <c r="G269" s="1" t="s">
        <v>1649</v>
      </c>
      <c r="H269" s="1" t="s">
        <v>2478</v>
      </c>
      <c r="I269" s="1" t="s">
        <v>52</v>
      </c>
      <c r="J269" s="1" t="s">
        <v>52</v>
      </c>
      <c r="K269" s="1" t="s">
        <v>52</v>
      </c>
    </row>
    <row r="270" spans="1:11" ht="20.100000000000001" customHeight="1" x14ac:dyDescent="0.3">
      <c r="A270" s="18" t="s">
        <v>2776</v>
      </c>
      <c r="B270" s="19">
        <v>0</v>
      </c>
      <c r="C270" s="19">
        <v>0</v>
      </c>
      <c r="D270" s="19">
        <v>0</v>
      </c>
      <c r="E270" s="19">
        <v>0</v>
      </c>
      <c r="F270" s="18" t="s">
        <v>52</v>
      </c>
      <c r="G270" s="1" t="s">
        <v>1649</v>
      </c>
      <c r="H270" s="1" t="s">
        <v>2478</v>
      </c>
      <c r="I270" s="1" t="s">
        <v>2777</v>
      </c>
      <c r="J270" s="1" t="s">
        <v>52</v>
      </c>
      <c r="K270" s="1" t="s">
        <v>52</v>
      </c>
    </row>
    <row r="271" spans="1:11" ht="20.100000000000001" customHeight="1" x14ac:dyDescent="0.3">
      <c r="A271" s="18" t="s">
        <v>2778</v>
      </c>
      <c r="B271" s="19">
        <v>0</v>
      </c>
      <c r="C271" s="19">
        <v>0</v>
      </c>
      <c r="D271" s="19">
        <v>0</v>
      </c>
      <c r="E271" s="19">
        <v>0</v>
      </c>
      <c r="F271" s="18" t="s">
        <v>52</v>
      </c>
      <c r="G271" s="1" t="s">
        <v>1649</v>
      </c>
      <c r="H271" s="1" t="s">
        <v>2478</v>
      </c>
      <c r="I271" s="1" t="s">
        <v>2779</v>
      </c>
      <c r="J271" s="1" t="s">
        <v>52</v>
      </c>
      <c r="K271" s="1" t="s">
        <v>52</v>
      </c>
    </row>
    <row r="272" spans="1:11" ht="20.100000000000001" customHeight="1" x14ac:dyDescent="0.3">
      <c r="A272" s="18" t="s">
        <v>2780</v>
      </c>
      <c r="B272" s="19">
        <v>5462.7</v>
      </c>
      <c r="C272" s="19">
        <v>0</v>
      </c>
      <c r="D272" s="19">
        <v>0</v>
      </c>
      <c r="E272" s="19">
        <v>5462.7</v>
      </c>
      <c r="F272" s="18" t="s">
        <v>52</v>
      </c>
      <c r="G272" s="1" t="s">
        <v>1649</v>
      </c>
      <c r="H272" s="1" t="s">
        <v>2478</v>
      </c>
      <c r="I272" s="1" t="s">
        <v>2781</v>
      </c>
      <c r="J272" s="1" t="s">
        <v>52</v>
      </c>
      <c r="K272" s="1" t="s">
        <v>52</v>
      </c>
    </row>
    <row r="273" spans="1:11" ht="20.100000000000001" customHeight="1" x14ac:dyDescent="0.3">
      <c r="A273" s="18" t="s">
        <v>2782</v>
      </c>
      <c r="B273" s="19">
        <v>0</v>
      </c>
      <c r="C273" s="19">
        <v>14175.6</v>
      </c>
      <c r="D273" s="19">
        <v>0</v>
      </c>
      <c r="E273" s="19">
        <v>14175.6</v>
      </c>
      <c r="F273" s="18" t="s">
        <v>52</v>
      </c>
      <c r="G273" s="1" t="s">
        <v>1649</v>
      </c>
      <c r="H273" s="1" t="s">
        <v>2478</v>
      </c>
      <c r="I273" s="1" t="s">
        <v>2783</v>
      </c>
      <c r="J273" s="1" t="s">
        <v>52</v>
      </c>
      <c r="K273" s="1" t="s">
        <v>52</v>
      </c>
    </row>
    <row r="274" spans="1:11" ht="20.100000000000001" customHeight="1" x14ac:dyDescent="0.3">
      <c r="A274" s="18" t="s">
        <v>2784</v>
      </c>
      <c r="B274" s="19">
        <v>0</v>
      </c>
      <c r="C274" s="19">
        <v>0</v>
      </c>
      <c r="D274" s="19">
        <v>15681.2</v>
      </c>
      <c r="E274" s="19">
        <v>15681.2</v>
      </c>
      <c r="F274" s="18" t="s">
        <v>52</v>
      </c>
      <c r="G274" s="1" t="s">
        <v>1649</v>
      </c>
      <c r="H274" s="1" t="s">
        <v>2478</v>
      </c>
      <c r="I274" s="1" t="s">
        <v>2785</v>
      </c>
      <c r="J274" s="1" t="s">
        <v>52</v>
      </c>
      <c r="K274" s="1" t="s">
        <v>52</v>
      </c>
    </row>
    <row r="275" spans="1:11" ht="20.100000000000001" customHeight="1" x14ac:dyDescent="0.3">
      <c r="A275" s="18" t="s">
        <v>2501</v>
      </c>
      <c r="B275" s="19">
        <v>5462.7</v>
      </c>
      <c r="C275" s="19">
        <v>14175.6</v>
      </c>
      <c r="D275" s="19">
        <v>15681.2</v>
      </c>
      <c r="E275" s="19">
        <v>35319.5</v>
      </c>
      <c r="F275" s="18" t="s">
        <v>52</v>
      </c>
      <c r="G275" s="1" t="s">
        <v>1649</v>
      </c>
      <c r="H275" s="1" t="s">
        <v>2478</v>
      </c>
      <c r="I275" s="1" t="s">
        <v>2502</v>
      </c>
      <c r="J275" s="1" t="s">
        <v>52</v>
      </c>
      <c r="K275" s="1" t="s">
        <v>52</v>
      </c>
    </row>
    <row r="276" spans="1:11" ht="20.100000000000001" customHeight="1" x14ac:dyDescent="0.3">
      <c r="A276" s="18" t="s">
        <v>2480</v>
      </c>
      <c r="B276" s="19">
        <v>0</v>
      </c>
      <c r="C276" s="19">
        <v>0</v>
      </c>
      <c r="D276" s="19">
        <v>0</v>
      </c>
      <c r="E276" s="19">
        <v>0</v>
      </c>
      <c r="F276" s="18" t="s">
        <v>52</v>
      </c>
      <c r="G276" s="1" t="s">
        <v>1649</v>
      </c>
      <c r="H276" s="1" t="s">
        <v>2478</v>
      </c>
      <c r="I276" s="1" t="s">
        <v>2480</v>
      </c>
      <c r="J276" s="1" t="s">
        <v>52</v>
      </c>
      <c r="K276" s="1" t="s">
        <v>52</v>
      </c>
    </row>
    <row r="277" spans="1:11" ht="20.100000000000001" customHeight="1" x14ac:dyDescent="0.3">
      <c r="A277" s="18" t="s">
        <v>2786</v>
      </c>
      <c r="B277" s="19">
        <v>0</v>
      </c>
      <c r="C277" s="19">
        <v>0</v>
      </c>
      <c r="D277" s="19">
        <v>0</v>
      </c>
      <c r="E277" s="19">
        <v>0</v>
      </c>
      <c r="F277" s="18" t="s">
        <v>52</v>
      </c>
      <c r="G277" s="1" t="s">
        <v>1649</v>
      </c>
      <c r="H277" s="1" t="s">
        <v>2478</v>
      </c>
      <c r="I277" s="1" t="s">
        <v>2787</v>
      </c>
      <c r="J277" s="1" t="s">
        <v>52</v>
      </c>
      <c r="K277" s="1" t="s">
        <v>52</v>
      </c>
    </row>
    <row r="278" spans="1:11" ht="20.100000000000001" customHeight="1" x14ac:dyDescent="0.3">
      <c r="A278" s="18" t="s">
        <v>2788</v>
      </c>
      <c r="B278" s="19">
        <v>0</v>
      </c>
      <c r="C278" s="19">
        <v>0</v>
      </c>
      <c r="D278" s="19">
        <v>0</v>
      </c>
      <c r="E278" s="19">
        <v>0</v>
      </c>
      <c r="F278" s="18" t="s">
        <v>52</v>
      </c>
      <c r="G278" s="1" t="s">
        <v>1649</v>
      </c>
      <c r="H278" s="1" t="s">
        <v>2478</v>
      </c>
      <c r="I278" s="1" t="s">
        <v>2789</v>
      </c>
      <c r="J278" s="1" t="s">
        <v>52</v>
      </c>
      <c r="K278" s="1" t="s">
        <v>52</v>
      </c>
    </row>
    <row r="279" spans="1:11" ht="20.100000000000001" customHeight="1" x14ac:dyDescent="0.3">
      <c r="A279" s="18" t="s">
        <v>2790</v>
      </c>
      <c r="B279" s="19">
        <v>4309.7</v>
      </c>
      <c r="C279" s="19">
        <v>0</v>
      </c>
      <c r="D279" s="19">
        <v>0</v>
      </c>
      <c r="E279" s="19">
        <v>4309.7</v>
      </c>
      <c r="F279" s="18" t="s">
        <v>52</v>
      </c>
      <c r="G279" s="1" t="s">
        <v>1649</v>
      </c>
      <c r="H279" s="1" t="s">
        <v>2478</v>
      </c>
      <c r="I279" s="1" t="s">
        <v>2791</v>
      </c>
      <c r="J279" s="1" t="s">
        <v>52</v>
      </c>
      <c r="K279" s="1" t="s">
        <v>52</v>
      </c>
    </row>
    <row r="280" spans="1:11" ht="20.100000000000001" customHeight="1" x14ac:dyDescent="0.3">
      <c r="A280" s="18" t="s">
        <v>2782</v>
      </c>
      <c r="B280" s="19">
        <v>0</v>
      </c>
      <c r="C280" s="19">
        <v>14175.6</v>
      </c>
      <c r="D280" s="19">
        <v>0</v>
      </c>
      <c r="E280" s="19">
        <v>14175.6</v>
      </c>
      <c r="F280" s="18" t="s">
        <v>52</v>
      </c>
      <c r="G280" s="1" t="s">
        <v>1649</v>
      </c>
      <c r="H280" s="1" t="s">
        <v>2478</v>
      </c>
      <c r="I280" s="1" t="s">
        <v>2792</v>
      </c>
      <c r="J280" s="1" t="s">
        <v>52</v>
      </c>
      <c r="K280" s="1" t="s">
        <v>52</v>
      </c>
    </row>
    <row r="281" spans="1:11" ht="20.100000000000001" customHeight="1" x14ac:dyDescent="0.3">
      <c r="A281" s="18" t="s">
        <v>2793</v>
      </c>
      <c r="B281" s="19">
        <v>0</v>
      </c>
      <c r="C281" s="19">
        <v>0</v>
      </c>
      <c r="D281" s="19">
        <v>3426.2</v>
      </c>
      <c r="E281" s="19">
        <v>3426.2</v>
      </c>
      <c r="F281" s="18" t="s">
        <v>52</v>
      </c>
      <c r="G281" s="1" t="s">
        <v>1649</v>
      </c>
      <c r="H281" s="1" t="s">
        <v>2478</v>
      </c>
      <c r="I281" s="1" t="s">
        <v>2794</v>
      </c>
      <c r="J281" s="1" t="s">
        <v>52</v>
      </c>
      <c r="K281" s="1" t="s">
        <v>52</v>
      </c>
    </row>
    <row r="282" spans="1:11" ht="20.100000000000001" customHeight="1" x14ac:dyDescent="0.3">
      <c r="A282" s="18" t="s">
        <v>2501</v>
      </c>
      <c r="B282" s="19">
        <v>4309.7</v>
      </c>
      <c r="C282" s="19">
        <v>14175.6</v>
      </c>
      <c r="D282" s="19">
        <v>3426.2</v>
      </c>
      <c r="E282" s="19">
        <v>21911.5</v>
      </c>
      <c r="F282" s="18" t="s">
        <v>52</v>
      </c>
      <c r="G282" s="1" t="s">
        <v>1649</v>
      </c>
      <c r="H282" s="1" t="s">
        <v>2478</v>
      </c>
      <c r="I282" s="1" t="s">
        <v>2502</v>
      </c>
      <c r="J282" s="1" t="s">
        <v>52</v>
      </c>
      <c r="K282" s="1" t="s">
        <v>52</v>
      </c>
    </row>
    <row r="283" spans="1:11" ht="20.100000000000001" customHeight="1" x14ac:dyDescent="0.3">
      <c r="A283" s="18" t="s">
        <v>2480</v>
      </c>
      <c r="B283" s="19">
        <v>0</v>
      </c>
      <c r="C283" s="19">
        <v>0</v>
      </c>
      <c r="D283" s="19">
        <v>0</v>
      </c>
      <c r="E283" s="19">
        <v>0</v>
      </c>
      <c r="F283" s="18" t="s">
        <v>52</v>
      </c>
      <c r="G283" s="1" t="s">
        <v>1649</v>
      </c>
      <c r="H283" s="1" t="s">
        <v>2478</v>
      </c>
      <c r="I283" s="1" t="s">
        <v>2480</v>
      </c>
      <c r="J283" s="1" t="s">
        <v>52</v>
      </c>
      <c r="K283" s="1" t="s">
        <v>52</v>
      </c>
    </row>
    <row r="284" spans="1:11" ht="20.100000000000001" customHeight="1" x14ac:dyDescent="0.3">
      <c r="A284" s="18" t="s">
        <v>2795</v>
      </c>
      <c r="B284" s="19">
        <v>0</v>
      </c>
      <c r="C284" s="19">
        <v>0</v>
      </c>
      <c r="D284" s="19">
        <v>0</v>
      </c>
      <c r="E284" s="19">
        <v>0</v>
      </c>
      <c r="F284" s="18" t="s">
        <v>52</v>
      </c>
      <c r="G284" s="1" t="s">
        <v>1649</v>
      </c>
      <c r="H284" s="1" t="s">
        <v>2478</v>
      </c>
      <c r="I284" s="1" t="s">
        <v>2796</v>
      </c>
      <c r="J284" s="1" t="s">
        <v>52</v>
      </c>
      <c r="K284" s="1" t="s">
        <v>52</v>
      </c>
    </row>
    <row r="285" spans="1:11" ht="20.100000000000001" customHeight="1" x14ac:dyDescent="0.3">
      <c r="A285" s="18" t="s">
        <v>2797</v>
      </c>
      <c r="B285" s="19">
        <v>0</v>
      </c>
      <c r="C285" s="19">
        <v>0</v>
      </c>
      <c r="D285" s="19">
        <v>0</v>
      </c>
      <c r="E285" s="19">
        <v>0</v>
      </c>
      <c r="F285" s="18" t="s">
        <v>52</v>
      </c>
      <c r="G285" s="1" t="s">
        <v>1649</v>
      </c>
      <c r="H285" s="1" t="s">
        <v>2478</v>
      </c>
      <c r="I285" s="1" t="s">
        <v>2798</v>
      </c>
      <c r="J285" s="1" t="s">
        <v>52</v>
      </c>
      <c r="K285" s="1" t="s">
        <v>52</v>
      </c>
    </row>
    <row r="286" spans="1:11" ht="20.100000000000001" customHeight="1" x14ac:dyDescent="0.3">
      <c r="A286" s="18" t="s">
        <v>2799</v>
      </c>
      <c r="B286" s="19">
        <v>3864.3</v>
      </c>
      <c r="C286" s="19">
        <v>0</v>
      </c>
      <c r="D286" s="19">
        <v>0</v>
      </c>
      <c r="E286" s="19">
        <v>3864.3</v>
      </c>
      <c r="F286" s="18" t="s">
        <v>52</v>
      </c>
      <c r="G286" s="1" t="s">
        <v>1649</v>
      </c>
      <c r="H286" s="1" t="s">
        <v>2478</v>
      </c>
      <c r="I286" s="1" t="s">
        <v>2800</v>
      </c>
      <c r="J286" s="1" t="s">
        <v>52</v>
      </c>
      <c r="K286" s="1" t="s">
        <v>52</v>
      </c>
    </row>
    <row r="287" spans="1:11" ht="20.100000000000001" customHeight="1" x14ac:dyDescent="0.3">
      <c r="A287" s="18" t="s">
        <v>2782</v>
      </c>
      <c r="B287" s="19">
        <v>0</v>
      </c>
      <c r="C287" s="19">
        <v>14175.6</v>
      </c>
      <c r="D287" s="19">
        <v>0</v>
      </c>
      <c r="E287" s="19">
        <v>14175.6</v>
      </c>
      <c r="F287" s="18" t="s">
        <v>52</v>
      </c>
      <c r="G287" s="1" t="s">
        <v>1649</v>
      </c>
      <c r="H287" s="1" t="s">
        <v>2478</v>
      </c>
      <c r="I287" s="1" t="s">
        <v>2801</v>
      </c>
      <c r="J287" s="1" t="s">
        <v>52</v>
      </c>
      <c r="K287" s="1" t="s">
        <v>52</v>
      </c>
    </row>
    <row r="288" spans="1:11" ht="20.100000000000001" customHeight="1" x14ac:dyDescent="0.3">
      <c r="A288" s="18" t="s">
        <v>2802</v>
      </c>
      <c r="B288" s="19">
        <v>0</v>
      </c>
      <c r="C288" s="19">
        <v>0</v>
      </c>
      <c r="D288" s="19">
        <v>5321.2</v>
      </c>
      <c r="E288" s="19">
        <v>5321.2</v>
      </c>
      <c r="F288" s="18" t="s">
        <v>52</v>
      </c>
      <c r="G288" s="1" t="s">
        <v>1649</v>
      </c>
      <c r="H288" s="1" t="s">
        <v>2478</v>
      </c>
      <c r="I288" s="1" t="s">
        <v>2803</v>
      </c>
      <c r="J288" s="1" t="s">
        <v>52</v>
      </c>
      <c r="K288" s="1" t="s">
        <v>52</v>
      </c>
    </row>
    <row r="289" spans="1:11" ht="20.100000000000001" customHeight="1" x14ac:dyDescent="0.3">
      <c r="A289" s="18" t="s">
        <v>2804</v>
      </c>
      <c r="B289" s="19">
        <v>3864.3</v>
      </c>
      <c r="C289" s="19">
        <v>14175.6</v>
      </c>
      <c r="D289" s="19">
        <v>5321.2</v>
      </c>
      <c r="E289" s="19">
        <v>23361.1</v>
      </c>
      <c r="F289" s="18" t="s">
        <v>52</v>
      </c>
      <c r="G289" s="1" t="s">
        <v>1649</v>
      </c>
      <c r="H289" s="1" t="s">
        <v>2478</v>
      </c>
      <c r="I289" s="1" t="s">
        <v>2805</v>
      </c>
      <c r="J289" s="1" t="s">
        <v>52</v>
      </c>
      <c r="K289" s="1" t="s">
        <v>52</v>
      </c>
    </row>
    <row r="290" spans="1:11" ht="20.100000000000001" customHeight="1" x14ac:dyDescent="0.3">
      <c r="A290" s="18" t="s">
        <v>2480</v>
      </c>
      <c r="B290" s="19">
        <v>0</v>
      </c>
      <c r="C290" s="19">
        <v>0</v>
      </c>
      <c r="D290" s="19">
        <v>0</v>
      </c>
      <c r="E290" s="19">
        <v>0</v>
      </c>
      <c r="F290" s="18" t="s">
        <v>52</v>
      </c>
      <c r="G290" s="1" t="s">
        <v>1649</v>
      </c>
      <c r="H290" s="1" t="s">
        <v>2478</v>
      </c>
      <c r="I290" s="1" t="s">
        <v>52</v>
      </c>
      <c r="J290" s="1" t="s">
        <v>52</v>
      </c>
      <c r="K290" s="1" t="s">
        <v>52</v>
      </c>
    </row>
    <row r="291" spans="1:11" ht="20.100000000000001" customHeight="1" x14ac:dyDescent="0.3">
      <c r="A291" s="18" t="s">
        <v>2806</v>
      </c>
      <c r="B291" s="19">
        <v>0</v>
      </c>
      <c r="C291" s="19">
        <v>0</v>
      </c>
      <c r="D291" s="19">
        <v>0</v>
      </c>
      <c r="E291" s="19">
        <v>0</v>
      </c>
      <c r="F291" s="18" t="s">
        <v>52</v>
      </c>
      <c r="G291" s="1" t="s">
        <v>1649</v>
      </c>
      <c r="H291" s="1" t="s">
        <v>2478</v>
      </c>
      <c r="I291" s="1" t="s">
        <v>2807</v>
      </c>
      <c r="J291" s="1" t="s">
        <v>52</v>
      </c>
      <c r="K291" s="1" t="s">
        <v>52</v>
      </c>
    </row>
    <row r="292" spans="1:11" ht="20.100000000000001" customHeight="1" x14ac:dyDescent="0.3">
      <c r="A292" s="18" t="s">
        <v>2808</v>
      </c>
      <c r="B292" s="19">
        <v>0</v>
      </c>
      <c r="C292" s="19">
        <v>0</v>
      </c>
      <c r="D292" s="19">
        <v>0</v>
      </c>
      <c r="E292" s="19">
        <v>0</v>
      </c>
      <c r="F292" s="18" t="s">
        <v>52</v>
      </c>
      <c r="G292" s="1" t="s">
        <v>1649</v>
      </c>
      <c r="H292" s="1" t="s">
        <v>2478</v>
      </c>
      <c r="I292" s="1" t="s">
        <v>2809</v>
      </c>
      <c r="J292" s="1" t="s">
        <v>52</v>
      </c>
      <c r="K292" s="1" t="s">
        <v>52</v>
      </c>
    </row>
    <row r="293" spans="1:11" ht="20.100000000000001" customHeight="1" x14ac:dyDescent="0.3">
      <c r="A293" s="18" t="s">
        <v>2810</v>
      </c>
      <c r="B293" s="19">
        <v>2316.8000000000002</v>
      </c>
      <c r="C293" s="19">
        <v>0</v>
      </c>
      <c r="D293" s="19">
        <v>0</v>
      </c>
      <c r="E293" s="19">
        <v>2316.8000000000002</v>
      </c>
      <c r="F293" s="18" t="s">
        <v>52</v>
      </c>
      <c r="G293" s="1" t="s">
        <v>1649</v>
      </c>
      <c r="H293" s="1" t="s">
        <v>2478</v>
      </c>
      <c r="I293" s="1" t="s">
        <v>2811</v>
      </c>
      <c r="J293" s="1" t="s">
        <v>52</v>
      </c>
      <c r="K293" s="1" t="s">
        <v>52</v>
      </c>
    </row>
    <row r="294" spans="1:11" ht="20.100000000000001" customHeight="1" x14ac:dyDescent="0.3">
      <c r="A294" s="18" t="s">
        <v>2782</v>
      </c>
      <c r="B294" s="19">
        <v>0</v>
      </c>
      <c r="C294" s="19">
        <v>14175.6</v>
      </c>
      <c r="D294" s="19">
        <v>0</v>
      </c>
      <c r="E294" s="19">
        <v>14175.6</v>
      </c>
      <c r="F294" s="18" t="s">
        <v>52</v>
      </c>
      <c r="G294" s="1" t="s">
        <v>1649</v>
      </c>
      <c r="H294" s="1" t="s">
        <v>2478</v>
      </c>
      <c r="I294" s="1" t="s">
        <v>2812</v>
      </c>
      <c r="J294" s="1" t="s">
        <v>52</v>
      </c>
      <c r="K294" s="1" t="s">
        <v>52</v>
      </c>
    </row>
    <row r="295" spans="1:11" ht="20.100000000000001" customHeight="1" x14ac:dyDescent="0.3">
      <c r="A295" s="18" t="s">
        <v>2813</v>
      </c>
      <c r="B295" s="19">
        <v>0</v>
      </c>
      <c r="C295" s="19">
        <v>0</v>
      </c>
      <c r="D295" s="19">
        <v>2542</v>
      </c>
      <c r="E295" s="19">
        <v>2542</v>
      </c>
      <c r="F295" s="18" t="s">
        <v>52</v>
      </c>
      <c r="G295" s="1" t="s">
        <v>1649</v>
      </c>
      <c r="H295" s="1" t="s">
        <v>2478</v>
      </c>
      <c r="I295" s="1" t="s">
        <v>2814</v>
      </c>
      <c r="J295" s="1" t="s">
        <v>52</v>
      </c>
      <c r="K295" s="1" t="s">
        <v>52</v>
      </c>
    </row>
    <row r="296" spans="1:11" ht="20.100000000000001" customHeight="1" x14ac:dyDescent="0.3">
      <c r="A296" s="18" t="s">
        <v>2501</v>
      </c>
      <c r="B296" s="19">
        <v>2316.8000000000002</v>
      </c>
      <c r="C296" s="19">
        <v>14175.6</v>
      </c>
      <c r="D296" s="19">
        <v>2542</v>
      </c>
      <c r="E296" s="19">
        <v>19034.400000000001</v>
      </c>
      <c r="F296" s="18" t="s">
        <v>52</v>
      </c>
      <c r="G296" s="1" t="s">
        <v>1649</v>
      </c>
      <c r="H296" s="1" t="s">
        <v>2478</v>
      </c>
      <c r="I296" s="1" t="s">
        <v>2502</v>
      </c>
      <c r="J296" s="1" t="s">
        <v>52</v>
      </c>
      <c r="K296" s="1" t="s">
        <v>52</v>
      </c>
    </row>
    <row r="297" spans="1:11" ht="20.100000000000001" customHeight="1" x14ac:dyDescent="0.3">
      <c r="A297" s="18" t="s">
        <v>2480</v>
      </c>
      <c r="B297" s="19">
        <v>0</v>
      </c>
      <c r="C297" s="19">
        <v>0</v>
      </c>
      <c r="D297" s="19">
        <v>0</v>
      </c>
      <c r="E297" s="19">
        <v>0</v>
      </c>
      <c r="F297" s="18" t="s">
        <v>52</v>
      </c>
      <c r="G297" s="1" t="s">
        <v>1649</v>
      </c>
      <c r="H297" s="1" t="s">
        <v>2478</v>
      </c>
      <c r="I297" s="1" t="s">
        <v>52</v>
      </c>
      <c r="J297" s="1" t="s">
        <v>52</v>
      </c>
      <c r="K297" s="1" t="s">
        <v>52</v>
      </c>
    </row>
    <row r="298" spans="1:11" ht="20.100000000000001" customHeight="1" x14ac:dyDescent="0.3">
      <c r="A298" s="18" t="s">
        <v>2815</v>
      </c>
      <c r="B298" s="19">
        <v>0</v>
      </c>
      <c r="C298" s="19">
        <v>0</v>
      </c>
      <c r="D298" s="19">
        <v>0</v>
      </c>
      <c r="E298" s="19">
        <v>0</v>
      </c>
      <c r="F298" s="18" t="s">
        <v>52</v>
      </c>
      <c r="G298" s="1" t="s">
        <v>1649</v>
      </c>
      <c r="H298" s="1" t="s">
        <v>2478</v>
      </c>
      <c r="I298" s="1" t="s">
        <v>2816</v>
      </c>
      <c r="J298" s="1" t="s">
        <v>52</v>
      </c>
      <c r="K298" s="1" t="s">
        <v>52</v>
      </c>
    </row>
    <row r="299" spans="1:11" ht="20.100000000000001" customHeight="1" x14ac:dyDescent="0.3">
      <c r="A299" s="18" t="s">
        <v>2817</v>
      </c>
      <c r="B299" s="19">
        <v>0</v>
      </c>
      <c r="C299" s="19">
        <v>0</v>
      </c>
      <c r="D299" s="19">
        <v>0</v>
      </c>
      <c r="E299" s="19">
        <v>0</v>
      </c>
      <c r="F299" s="18" t="s">
        <v>52</v>
      </c>
      <c r="G299" s="1" t="s">
        <v>1649</v>
      </c>
      <c r="H299" s="1" t="s">
        <v>2478</v>
      </c>
      <c r="I299" s="1" t="s">
        <v>2818</v>
      </c>
      <c r="J299" s="1" t="s">
        <v>52</v>
      </c>
      <c r="K299" s="1" t="s">
        <v>52</v>
      </c>
    </row>
    <row r="300" spans="1:11" ht="20.100000000000001" customHeight="1" x14ac:dyDescent="0.3">
      <c r="A300" s="18" t="s">
        <v>2819</v>
      </c>
      <c r="B300" s="19">
        <v>3292.9</v>
      </c>
      <c r="C300" s="19">
        <v>0</v>
      </c>
      <c r="D300" s="19">
        <v>0</v>
      </c>
      <c r="E300" s="19">
        <v>3292.9</v>
      </c>
      <c r="F300" s="18" t="s">
        <v>52</v>
      </c>
      <c r="G300" s="1" t="s">
        <v>1649</v>
      </c>
      <c r="H300" s="1" t="s">
        <v>2478</v>
      </c>
      <c r="I300" s="1" t="s">
        <v>2820</v>
      </c>
      <c r="J300" s="1" t="s">
        <v>52</v>
      </c>
      <c r="K300" s="1" t="s">
        <v>52</v>
      </c>
    </row>
    <row r="301" spans="1:11" ht="20.100000000000001" customHeight="1" x14ac:dyDescent="0.3">
      <c r="A301" s="18" t="s">
        <v>2821</v>
      </c>
      <c r="B301" s="19">
        <v>0</v>
      </c>
      <c r="C301" s="19">
        <v>5795.8</v>
      </c>
      <c r="D301" s="19">
        <v>0</v>
      </c>
      <c r="E301" s="19">
        <v>5795.8</v>
      </c>
      <c r="F301" s="18" t="s">
        <v>52</v>
      </c>
      <c r="G301" s="1" t="s">
        <v>1649</v>
      </c>
      <c r="H301" s="1" t="s">
        <v>2478</v>
      </c>
      <c r="I301" s="1" t="s">
        <v>2822</v>
      </c>
      <c r="J301" s="1" t="s">
        <v>52</v>
      </c>
      <c r="K301" s="1" t="s">
        <v>52</v>
      </c>
    </row>
    <row r="302" spans="1:11" ht="20.100000000000001" customHeight="1" x14ac:dyDescent="0.3">
      <c r="A302" s="18" t="s">
        <v>2823</v>
      </c>
      <c r="B302" s="19">
        <v>0</v>
      </c>
      <c r="C302" s="19">
        <v>0</v>
      </c>
      <c r="D302" s="19">
        <v>2733.6</v>
      </c>
      <c r="E302" s="19">
        <v>2733.6</v>
      </c>
      <c r="F302" s="18" t="s">
        <v>52</v>
      </c>
      <c r="G302" s="1" t="s">
        <v>1649</v>
      </c>
      <c r="H302" s="1" t="s">
        <v>2478</v>
      </c>
      <c r="I302" s="1" t="s">
        <v>2824</v>
      </c>
      <c r="J302" s="1" t="s">
        <v>52</v>
      </c>
      <c r="K302" s="1" t="s">
        <v>52</v>
      </c>
    </row>
    <row r="303" spans="1:11" ht="20.100000000000001" customHeight="1" x14ac:dyDescent="0.3">
      <c r="A303" s="18" t="s">
        <v>2501</v>
      </c>
      <c r="B303" s="19">
        <v>3292.9</v>
      </c>
      <c r="C303" s="19">
        <v>5795.8</v>
      </c>
      <c r="D303" s="19">
        <v>2733.6</v>
      </c>
      <c r="E303" s="19">
        <v>11822.3</v>
      </c>
      <c r="F303" s="18" t="s">
        <v>52</v>
      </c>
      <c r="G303" s="1" t="s">
        <v>1649</v>
      </c>
      <c r="H303" s="1" t="s">
        <v>2478</v>
      </c>
      <c r="I303" s="1" t="s">
        <v>2502</v>
      </c>
      <c r="J303" s="1" t="s">
        <v>52</v>
      </c>
      <c r="K303" s="1" t="s">
        <v>52</v>
      </c>
    </row>
    <row r="304" spans="1:11" ht="20.100000000000001" customHeight="1" x14ac:dyDescent="0.3">
      <c r="A304" s="18" t="s">
        <v>2480</v>
      </c>
      <c r="B304" s="19">
        <v>0</v>
      </c>
      <c r="C304" s="19">
        <v>0</v>
      </c>
      <c r="D304" s="19">
        <v>0</v>
      </c>
      <c r="E304" s="19">
        <v>0</v>
      </c>
      <c r="F304" s="18" t="s">
        <v>52</v>
      </c>
      <c r="G304" s="1" t="s">
        <v>1649</v>
      </c>
      <c r="H304" s="1" t="s">
        <v>2478</v>
      </c>
      <c r="I304" s="1" t="s">
        <v>52</v>
      </c>
      <c r="J304" s="1" t="s">
        <v>52</v>
      </c>
      <c r="K304" s="1" t="s">
        <v>52</v>
      </c>
    </row>
    <row r="305" spans="1:12" ht="20.100000000000001" customHeight="1" x14ac:dyDescent="0.3">
      <c r="A305" s="18" t="s">
        <v>2503</v>
      </c>
      <c r="B305" s="20">
        <v>19246</v>
      </c>
      <c r="C305" s="20">
        <v>102183</v>
      </c>
      <c r="D305" s="20">
        <v>29704</v>
      </c>
      <c r="E305" s="20">
        <v>151133</v>
      </c>
      <c r="F305" s="21"/>
    </row>
    <row r="306" spans="1:12" ht="20.100000000000001" customHeight="1" x14ac:dyDescent="0.3">
      <c r="A306" s="21"/>
      <c r="B306" s="21"/>
      <c r="C306" s="21"/>
      <c r="D306" s="21"/>
      <c r="E306" s="21"/>
      <c r="F306" s="21"/>
    </row>
    <row r="307" spans="1:12" ht="20.100000000000001" customHeight="1" x14ac:dyDescent="0.3">
      <c r="A307" s="21" t="s">
        <v>2825</v>
      </c>
      <c r="B307" s="21"/>
      <c r="C307" s="21"/>
      <c r="D307" s="21"/>
      <c r="E307" s="21"/>
      <c r="F307" s="18" t="s">
        <v>52</v>
      </c>
      <c r="G307" s="1" t="s">
        <v>1654</v>
      </c>
      <c r="I307" s="1" t="s">
        <v>1651</v>
      </c>
      <c r="J307" s="1" t="s">
        <v>1652</v>
      </c>
      <c r="K307" s="1" t="s">
        <v>1642</v>
      </c>
    </row>
    <row r="308" spans="1:12" ht="20.100000000000001" customHeight="1" x14ac:dyDescent="0.3">
      <c r="A308" s="18" t="s">
        <v>52</v>
      </c>
      <c r="B308" s="19"/>
      <c r="C308" s="19"/>
      <c r="D308" s="19"/>
      <c r="E308" s="19"/>
      <c r="F308" s="18" t="s">
        <v>52</v>
      </c>
      <c r="G308" s="1" t="s">
        <v>1654</v>
      </c>
      <c r="H308" s="1" t="s">
        <v>2476</v>
      </c>
      <c r="I308" s="1" t="s">
        <v>52</v>
      </c>
      <c r="J308" s="1" t="s">
        <v>52</v>
      </c>
      <c r="K308" s="1" t="s">
        <v>52</v>
      </c>
      <c r="L308">
        <v>1</v>
      </c>
    </row>
    <row r="309" spans="1:12" ht="20.100000000000001" customHeight="1" x14ac:dyDescent="0.3">
      <c r="A309" s="18" t="s">
        <v>2480</v>
      </c>
      <c r="B309" s="19">
        <v>0</v>
      </c>
      <c r="C309" s="19">
        <v>0</v>
      </c>
      <c r="D309" s="19">
        <v>0</v>
      </c>
      <c r="E309" s="19">
        <v>0</v>
      </c>
      <c r="F309" s="18" t="s">
        <v>52</v>
      </c>
      <c r="G309" s="1" t="s">
        <v>1654</v>
      </c>
      <c r="H309" s="1" t="s">
        <v>2478</v>
      </c>
      <c r="I309" s="1" t="s">
        <v>52</v>
      </c>
      <c r="J309" s="1" t="s">
        <v>52</v>
      </c>
      <c r="K309" s="1" t="s">
        <v>52</v>
      </c>
    </row>
    <row r="310" spans="1:12" ht="20.100000000000001" customHeight="1" x14ac:dyDescent="0.3">
      <c r="A310" s="18" t="s">
        <v>2826</v>
      </c>
      <c r="B310" s="19">
        <v>0</v>
      </c>
      <c r="C310" s="19">
        <v>0</v>
      </c>
      <c r="D310" s="19">
        <v>0</v>
      </c>
      <c r="E310" s="19">
        <v>0</v>
      </c>
      <c r="F310" s="18" t="s">
        <v>52</v>
      </c>
      <c r="G310" s="1" t="s">
        <v>1654</v>
      </c>
      <c r="H310" s="1" t="s">
        <v>2478</v>
      </c>
      <c r="I310" s="1" t="s">
        <v>2827</v>
      </c>
      <c r="J310" s="1" t="s">
        <v>52</v>
      </c>
      <c r="K310" s="1" t="s">
        <v>52</v>
      </c>
    </row>
    <row r="311" spans="1:12" ht="20.100000000000001" customHeight="1" x14ac:dyDescent="0.3">
      <c r="A311" s="18" t="s">
        <v>2828</v>
      </c>
      <c r="B311" s="19">
        <v>0</v>
      </c>
      <c r="C311" s="19">
        <v>0</v>
      </c>
      <c r="D311" s="19">
        <v>0</v>
      </c>
      <c r="E311" s="19">
        <v>0</v>
      </c>
      <c r="F311" s="18" t="s">
        <v>52</v>
      </c>
      <c r="G311" s="1" t="s">
        <v>1654</v>
      </c>
      <c r="H311" s="1" t="s">
        <v>2478</v>
      </c>
      <c r="I311" s="1" t="s">
        <v>2829</v>
      </c>
      <c r="J311" s="1" t="s">
        <v>52</v>
      </c>
      <c r="K311" s="1" t="s">
        <v>52</v>
      </c>
    </row>
    <row r="312" spans="1:12" ht="20.100000000000001" customHeight="1" x14ac:dyDescent="0.3">
      <c r="A312" s="18" t="s">
        <v>2480</v>
      </c>
      <c r="B312" s="19">
        <v>0</v>
      </c>
      <c r="C312" s="19">
        <v>0</v>
      </c>
      <c r="D312" s="19">
        <v>0</v>
      </c>
      <c r="E312" s="19">
        <v>0</v>
      </c>
      <c r="F312" s="18" t="s">
        <v>52</v>
      </c>
      <c r="G312" s="1" t="s">
        <v>1654</v>
      </c>
      <c r="H312" s="1" t="s">
        <v>2478</v>
      </c>
      <c r="I312" s="1" t="s">
        <v>52</v>
      </c>
      <c r="J312" s="1" t="s">
        <v>52</v>
      </c>
      <c r="K312" s="1" t="s">
        <v>52</v>
      </c>
    </row>
    <row r="313" spans="1:12" ht="20.100000000000001" customHeight="1" x14ac:dyDescent="0.3">
      <c r="A313" s="18" t="s">
        <v>2651</v>
      </c>
      <c r="B313" s="19">
        <v>0</v>
      </c>
      <c r="C313" s="19">
        <v>0</v>
      </c>
      <c r="D313" s="19">
        <v>0</v>
      </c>
      <c r="E313" s="19">
        <v>0</v>
      </c>
      <c r="F313" s="18" t="s">
        <v>52</v>
      </c>
      <c r="G313" s="1" t="s">
        <v>1654</v>
      </c>
      <c r="H313" s="1" t="s">
        <v>2478</v>
      </c>
      <c r="I313" s="1" t="s">
        <v>2652</v>
      </c>
      <c r="J313" s="1" t="s">
        <v>52</v>
      </c>
      <c r="K313" s="1" t="s">
        <v>52</v>
      </c>
    </row>
    <row r="314" spans="1:12" ht="20.100000000000001" customHeight="1" x14ac:dyDescent="0.3">
      <c r="A314" s="18" t="s">
        <v>2480</v>
      </c>
      <c r="B314" s="19">
        <v>0</v>
      </c>
      <c r="C314" s="19">
        <v>0</v>
      </c>
      <c r="D314" s="19">
        <v>0</v>
      </c>
      <c r="E314" s="19">
        <v>0</v>
      </c>
      <c r="F314" s="18" t="s">
        <v>52</v>
      </c>
      <c r="G314" s="1" t="s">
        <v>1654</v>
      </c>
      <c r="H314" s="1" t="s">
        <v>2478</v>
      </c>
      <c r="I314" s="1" t="s">
        <v>52</v>
      </c>
      <c r="J314" s="1" t="s">
        <v>52</v>
      </c>
      <c r="K314" s="1" t="s">
        <v>52</v>
      </c>
    </row>
    <row r="315" spans="1:12" ht="20.100000000000001" customHeight="1" x14ac:dyDescent="0.3">
      <c r="A315" s="18" t="s">
        <v>2718</v>
      </c>
      <c r="B315" s="19">
        <v>0</v>
      </c>
      <c r="C315" s="19">
        <v>0</v>
      </c>
      <c r="D315" s="19">
        <v>0</v>
      </c>
      <c r="E315" s="19">
        <v>0</v>
      </c>
      <c r="F315" s="18" t="s">
        <v>52</v>
      </c>
      <c r="G315" s="1" t="s">
        <v>1654</v>
      </c>
      <c r="H315" s="1" t="s">
        <v>2478</v>
      </c>
      <c r="I315" s="1" t="s">
        <v>2719</v>
      </c>
      <c r="J315" s="1" t="s">
        <v>52</v>
      </c>
      <c r="K315" s="1" t="s">
        <v>52</v>
      </c>
    </row>
    <row r="316" spans="1:12" ht="20.100000000000001" customHeight="1" x14ac:dyDescent="0.3">
      <c r="A316" s="18" t="s">
        <v>2665</v>
      </c>
      <c r="B316" s="19">
        <v>0</v>
      </c>
      <c r="C316" s="19">
        <v>0</v>
      </c>
      <c r="D316" s="19">
        <v>0</v>
      </c>
      <c r="E316" s="19">
        <v>0</v>
      </c>
      <c r="F316" s="18" t="s">
        <v>52</v>
      </c>
      <c r="G316" s="1" t="s">
        <v>1654</v>
      </c>
      <c r="H316" s="1" t="s">
        <v>2478</v>
      </c>
      <c r="I316" s="1" t="s">
        <v>2666</v>
      </c>
      <c r="J316" s="1" t="s">
        <v>52</v>
      </c>
      <c r="K316" s="1" t="s">
        <v>52</v>
      </c>
    </row>
    <row r="317" spans="1:12" ht="20.100000000000001" customHeight="1" x14ac:dyDescent="0.3">
      <c r="A317" s="18" t="s">
        <v>2830</v>
      </c>
      <c r="B317" s="19">
        <v>0</v>
      </c>
      <c r="C317" s="19">
        <v>3527.4</v>
      </c>
      <c r="D317" s="19">
        <v>0</v>
      </c>
      <c r="E317" s="19">
        <v>3527.4</v>
      </c>
      <c r="F317" s="18" t="s">
        <v>52</v>
      </c>
      <c r="G317" s="1" t="s">
        <v>1654</v>
      </c>
      <c r="H317" s="1" t="s">
        <v>2478</v>
      </c>
      <c r="I317" s="1" t="s">
        <v>2831</v>
      </c>
      <c r="J317" s="1" t="s">
        <v>52</v>
      </c>
      <c r="K317" s="1" t="s">
        <v>52</v>
      </c>
    </row>
    <row r="318" spans="1:12" ht="20.100000000000001" customHeight="1" x14ac:dyDescent="0.3">
      <c r="A318" s="18" t="s">
        <v>2669</v>
      </c>
      <c r="B318" s="19">
        <v>0</v>
      </c>
      <c r="C318" s="19">
        <v>3527.4</v>
      </c>
      <c r="D318" s="19">
        <v>0</v>
      </c>
      <c r="E318" s="19">
        <v>3527.4</v>
      </c>
      <c r="F318" s="18" t="s">
        <v>52</v>
      </c>
      <c r="G318" s="1" t="s">
        <v>1654</v>
      </c>
      <c r="H318" s="1" t="s">
        <v>2478</v>
      </c>
      <c r="I318" s="1" t="s">
        <v>2670</v>
      </c>
      <c r="J318" s="1" t="s">
        <v>52</v>
      </c>
      <c r="K318" s="1" t="s">
        <v>52</v>
      </c>
    </row>
    <row r="319" spans="1:12" ht="20.100000000000001" customHeight="1" x14ac:dyDescent="0.3">
      <c r="A319" s="18" t="s">
        <v>2480</v>
      </c>
      <c r="B319" s="19">
        <v>0</v>
      </c>
      <c r="C319" s="19">
        <v>0</v>
      </c>
      <c r="D319" s="19">
        <v>0</v>
      </c>
      <c r="E319" s="19">
        <v>0</v>
      </c>
      <c r="F319" s="18" t="s">
        <v>52</v>
      </c>
      <c r="G319" s="1" t="s">
        <v>1654</v>
      </c>
      <c r="H319" s="1" t="s">
        <v>2478</v>
      </c>
      <c r="I319" s="1" t="s">
        <v>52</v>
      </c>
      <c r="J319" s="1" t="s">
        <v>52</v>
      </c>
      <c r="K319" s="1" t="s">
        <v>52</v>
      </c>
    </row>
    <row r="320" spans="1:12" ht="20.100000000000001" customHeight="1" x14ac:dyDescent="0.3">
      <c r="A320" s="18" t="s">
        <v>2672</v>
      </c>
      <c r="B320" s="19">
        <v>0</v>
      </c>
      <c r="C320" s="19">
        <v>0</v>
      </c>
      <c r="D320" s="19">
        <v>0</v>
      </c>
      <c r="E320" s="19">
        <v>0</v>
      </c>
      <c r="F320" s="18" t="s">
        <v>52</v>
      </c>
      <c r="G320" s="1" t="s">
        <v>1654</v>
      </c>
      <c r="H320" s="1" t="s">
        <v>2478</v>
      </c>
      <c r="I320" s="1" t="s">
        <v>2673</v>
      </c>
      <c r="J320" s="1" t="s">
        <v>52</v>
      </c>
      <c r="K320" s="1" t="s">
        <v>52</v>
      </c>
    </row>
    <row r="321" spans="1:12" ht="20.100000000000001" customHeight="1" x14ac:dyDescent="0.3">
      <c r="A321" s="18" t="s">
        <v>2480</v>
      </c>
      <c r="B321" s="19">
        <v>0</v>
      </c>
      <c r="C321" s="19">
        <v>0</v>
      </c>
      <c r="D321" s="19">
        <v>0</v>
      </c>
      <c r="E321" s="19">
        <v>0</v>
      </c>
      <c r="F321" s="18" t="s">
        <v>52</v>
      </c>
      <c r="G321" s="1" t="s">
        <v>1654</v>
      </c>
      <c r="H321" s="1" t="s">
        <v>2478</v>
      </c>
      <c r="I321" s="1" t="s">
        <v>52</v>
      </c>
      <c r="J321" s="1" t="s">
        <v>52</v>
      </c>
      <c r="K321" s="1" t="s">
        <v>52</v>
      </c>
    </row>
    <row r="322" spans="1:12" ht="20.100000000000001" customHeight="1" x14ac:dyDescent="0.3">
      <c r="A322" s="18" t="s">
        <v>2832</v>
      </c>
      <c r="B322" s="19">
        <v>0</v>
      </c>
      <c r="C322" s="19">
        <v>0</v>
      </c>
      <c r="D322" s="19">
        <v>0</v>
      </c>
      <c r="E322" s="19">
        <v>0</v>
      </c>
      <c r="F322" s="18" t="s">
        <v>52</v>
      </c>
      <c r="G322" s="1" t="s">
        <v>1654</v>
      </c>
      <c r="H322" s="1" t="s">
        <v>2478</v>
      </c>
      <c r="I322" s="1" t="s">
        <v>2833</v>
      </c>
      <c r="J322" s="1" t="s">
        <v>52</v>
      </c>
      <c r="K322" s="1" t="s">
        <v>52</v>
      </c>
    </row>
    <row r="323" spans="1:12" ht="20.100000000000001" customHeight="1" x14ac:dyDescent="0.3">
      <c r="A323" s="18" t="s">
        <v>2834</v>
      </c>
      <c r="B323" s="19">
        <v>172.9</v>
      </c>
      <c r="C323" s="19">
        <v>0</v>
      </c>
      <c r="D323" s="19">
        <v>0</v>
      </c>
      <c r="E323" s="19">
        <v>172.9</v>
      </c>
      <c r="F323" s="18" t="s">
        <v>52</v>
      </c>
      <c r="G323" s="1" t="s">
        <v>1654</v>
      </c>
      <c r="H323" s="1" t="s">
        <v>2478</v>
      </c>
      <c r="I323" s="1" t="s">
        <v>2835</v>
      </c>
      <c r="J323" s="1" t="s">
        <v>52</v>
      </c>
      <c r="K323" s="1" t="s">
        <v>52</v>
      </c>
    </row>
    <row r="324" spans="1:12" ht="20.100000000000001" customHeight="1" x14ac:dyDescent="0.3">
      <c r="A324" s="18" t="s">
        <v>2836</v>
      </c>
      <c r="B324" s="19">
        <v>0</v>
      </c>
      <c r="C324" s="19">
        <v>2857.1</v>
      </c>
      <c r="D324" s="19">
        <v>0</v>
      </c>
      <c r="E324" s="19">
        <v>2857.1</v>
      </c>
      <c r="F324" s="18" t="s">
        <v>52</v>
      </c>
      <c r="G324" s="1" t="s">
        <v>1654</v>
      </c>
      <c r="H324" s="1" t="s">
        <v>2478</v>
      </c>
      <c r="I324" s="1" t="s">
        <v>2837</v>
      </c>
      <c r="J324" s="1" t="s">
        <v>52</v>
      </c>
      <c r="K324" s="1" t="s">
        <v>52</v>
      </c>
    </row>
    <row r="325" spans="1:12" ht="20.100000000000001" customHeight="1" x14ac:dyDescent="0.3">
      <c r="A325" s="18" t="s">
        <v>2838</v>
      </c>
      <c r="B325" s="19">
        <v>0</v>
      </c>
      <c r="C325" s="19">
        <v>0</v>
      </c>
      <c r="D325" s="19">
        <v>68.7</v>
      </c>
      <c r="E325" s="19">
        <v>68.7</v>
      </c>
      <c r="F325" s="18" t="s">
        <v>52</v>
      </c>
      <c r="G325" s="1" t="s">
        <v>1654</v>
      </c>
      <c r="H325" s="1" t="s">
        <v>2478</v>
      </c>
      <c r="I325" s="1" t="s">
        <v>2839</v>
      </c>
      <c r="J325" s="1" t="s">
        <v>52</v>
      </c>
      <c r="K325" s="1" t="s">
        <v>52</v>
      </c>
    </row>
    <row r="326" spans="1:12" ht="20.100000000000001" customHeight="1" x14ac:dyDescent="0.3">
      <c r="A326" s="18" t="s">
        <v>2804</v>
      </c>
      <c r="B326" s="19">
        <v>172.9</v>
      </c>
      <c r="C326" s="19">
        <v>2857.1</v>
      </c>
      <c r="D326" s="19">
        <v>68.7</v>
      </c>
      <c r="E326" s="19">
        <v>3098.7</v>
      </c>
      <c r="F326" s="18" t="s">
        <v>52</v>
      </c>
      <c r="G326" s="1" t="s">
        <v>1654</v>
      </c>
      <c r="H326" s="1" t="s">
        <v>2478</v>
      </c>
      <c r="I326" s="1" t="s">
        <v>2805</v>
      </c>
      <c r="J326" s="1" t="s">
        <v>52</v>
      </c>
      <c r="K326" s="1" t="s">
        <v>52</v>
      </c>
    </row>
    <row r="327" spans="1:12" ht="20.100000000000001" customHeight="1" x14ac:dyDescent="0.3">
      <c r="A327" s="18" t="s">
        <v>2480</v>
      </c>
      <c r="B327" s="19">
        <v>0</v>
      </c>
      <c r="C327" s="19">
        <v>0</v>
      </c>
      <c r="D327" s="19">
        <v>0</v>
      </c>
      <c r="E327" s="19">
        <v>0</v>
      </c>
      <c r="F327" s="18" t="s">
        <v>52</v>
      </c>
      <c r="G327" s="1" t="s">
        <v>1654</v>
      </c>
      <c r="H327" s="1" t="s">
        <v>2478</v>
      </c>
      <c r="I327" s="1" t="s">
        <v>52</v>
      </c>
      <c r="J327" s="1" t="s">
        <v>52</v>
      </c>
      <c r="K327" s="1" t="s">
        <v>52</v>
      </c>
    </row>
    <row r="328" spans="1:12" ht="20.100000000000001" customHeight="1" x14ac:dyDescent="0.3">
      <c r="A328" s="18" t="s">
        <v>2503</v>
      </c>
      <c r="B328" s="20">
        <v>172</v>
      </c>
      <c r="C328" s="20">
        <v>6384</v>
      </c>
      <c r="D328" s="20">
        <v>68</v>
      </c>
      <c r="E328" s="20">
        <v>6624</v>
      </c>
      <c r="F328" s="21"/>
    </row>
    <row r="329" spans="1:12" ht="20.100000000000001" customHeight="1" x14ac:dyDescent="0.3">
      <c r="A329" s="21"/>
      <c r="B329" s="21"/>
      <c r="C329" s="21"/>
      <c r="D329" s="21"/>
      <c r="E329" s="21"/>
      <c r="F329" s="21"/>
    </row>
    <row r="330" spans="1:12" ht="20.100000000000001" customHeight="1" x14ac:dyDescent="0.3">
      <c r="A330" s="21" t="s">
        <v>2840</v>
      </c>
      <c r="B330" s="21"/>
      <c r="C330" s="21"/>
      <c r="D330" s="21"/>
      <c r="E330" s="21"/>
      <c r="F330" s="18" t="s">
        <v>52</v>
      </c>
      <c r="G330" s="1" t="s">
        <v>1661</v>
      </c>
      <c r="I330" s="1" t="s">
        <v>650</v>
      </c>
      <c r="J330" s="1" t="s">
        <v>1659</v>
      </c>
      <c r="K330" s="1" t="s">
        <v>196</v>
      </c>
    </row>
    <row r="331" spans="1:12" ht="20.100000000000001" customHeight="1" x14ac:dyDescent="0.3">
      <c r="A331" s="18" t="s">
        <v>52</v>
      </c>
      <c r="B331" s="19"/>
      <c r="C331" s="19"/>
      <c r="D331" s="19"/>
      <c r="E331" s="19"/>
      <c r="F331" s="18" t="s">
        <v>52</v>
      </c>
      <c r="G331" s="1" t="s">
        <v>1661</v>
      </c>
      <c r="H331" s="1" t="s">
        <v>2476</v>
      </c>
      <c r="I331" s="1" t="s">
        <v>52</v>
      </c>
      <c r="J331" s="1" t="s">
        <v>52</v>
      </c>
      <c r="K331" s="1" t="s">
        <v>52</v>
      </c>
      <c r="L331">
        <v>1</v>
      </c>
    </row>
    <row r="332" spans="1:12" ht="20.100000000000001" customHeight="1" x14ac:dyDescent="0.3">
      <c r="A332" s="18" t="s">
        <v>2480</v>
      </c>
      <c r="B332" s="19">
        <v>0</v>
      </c>
      <c r="C332" s="19">
        <v>0</v>
      </c>
      <c r="D332" s="19">
        <v>0</v>
      </c>
      <c r="E332" s="19">
        <v>0</v>
      </c>
      <c r="F332" s="18" t="s">
        <v>52</v>
      </c>
      <c r="G332" s="1" t="s">
        <v>1661</v>
      </c>
      <c r="H332" s="1" t="s">
        <v>2478</v>
      </c>
      <c r="I332" s="1" t="s">
        <v>2480</v>
      </c>
      <c r="J332" s="1" t="s">
        <v>52</v>
      </c>
      <c r="K332" s="1" t="s">
        <v>52</v>
      </c>
    </row>
    <row r="333" spans="1:12" ht="20.100000000000001" customHeight="1" x14ac:dyDescent="0.3">
      <c r="A333" s="18" t="s">
        <v>2841</v>
      </c>
      <c r="B333" s="19">
        <v>0</v>
      </c>
      <c r="C333" s="19">
        <v>0</v>
      </c>
      <c r="D333" s="19">
        <v>0</v>
      </c>
      <c r="E333" s="19">
        <v>0</v>
      </c>
      <c r="F333" s="18" t="s">
        <v>52</v>
      </c>
      <c r="G333" s="1" t="s">
        <v>1661</v>
      </c>
      <c r="H333" s="1" t="s">
        <v>2478</v>
      </c>
      <c r="I333" s="1" t="s">
        <v>2842</v>
      </c>
      <c r="J333" s="1" t="s">
        <v>52</v>
      </c>
      <c r="K333" s="1" t="s">
        <v>52</v>
      </c>
    </row>
    <row r="334" spans="1:12" ht="20.100000000000001" customHeight="1" x14ac:dyDescent="0.3">
      <c r="A334" s="18" t="s">
        <v>2843</v>
      </c>
      <c r="B334" s="19">
        <v>0</v>
      </c>
      <c r="C334" s="19">
        <v>0</v>
      </c>
      <c r="D334" s="19">
        <v>0</v>
      </c>
      <c r="E334" s="19">
        <v>0</v>
      </c>
      <c r="F334" s="18" t="s">
        <v>52</v>
      </c>
      <c r="G334" s="1" t="s">
        <v>1661</v>
      </c>
      <c r="H334" s="1" t="s">
        <v>2478</v>
      </c>
      <c r="I334" s="1" t="s">
        <v>2844</v>
      </c>
      <c r="J334" s="1" t="s">
        <v>52</v>
      </c>
      <c r="K334" s="1" t="s">
        <v>52</v>
      </c>
    </row>
    <row r="335" spans="1:12" ht="20.100000000000001" customHeight="1" x14ac:dyDescent="0.3">
      <c r="A335" s="18" t="s">
        <v>2480</v>
      </c>
      <c r="B335" s="19">
        <v>0</v>
      </c>
      <c r="C335" s="19">
        <v>0</v>
      </c>
      <c r="D335" s="19">
        <v>0</v>
      </c>
      <c r="E335" s="19">
        <v>0</v>
      </c>
      <c r="F335" s="18" t="s">
        <v>52</v>
      </c>
      <c r="G335" s="1" t="s">
        <v>1661</v>
      </c>
      <c r="H335" s="1" t="s">
        <v>2478</v>
      </c>
      <c r="I335" s="1" t="s">
        <v>52</v>
      </c>
      <c r="J335" s="1" t="s">
        <v>52</v>
      </c>
      <c r="K335" s="1" t="s">
        <v>52</v>
      </c>
    </row>
    <row r="336" spans="1:12" ht="20.100000000000001" customHeight="1" x14ac:dyDescent="0.3">
      <c r="A336" s="18" t="s">
        <v>2845</v>
      </c>
      <c r="B336" s="19">
        <v>0</v>
      </c>
      <c r="C336" s="19">
        <v>0</v>
      </c>
      <c r="D336" s="19">
        <v>0</v>
      </c>
      <c r="E336" s="19">
        <v>0</v>
      </c>
      <c r="F336" s="18" t="s">
        <v>52</v>
      </c>
      <c r="G336" s="1" t="s">
        <v>1661</v>
      </c>
      <c r="H336" s="1" t="s">
        <v>2478</v>
      </c>
      <c r="I336" s="1" t="s">
        <v>2846</v>
      </c>
      <c r="J336" s="1" t="s">
        <v>52</v>
      </c>
      <c r="K336" s="1" t="s">
        <v>52</v>
      </c>
    </row>
    <row r="337" spans="1:11" ht="20.100000000000001" customHeight="1" x14ac:dyDescent="0.3">
      <c r="A337" s="18" t="s">
        <v>2480</v>
      </c>
      <c r="B337" s="19">
        <v>0</v>
      </c>
      <c r="C337" s="19">
        <v>0</v>
      </c>
      <c r="D337" s="19">
        <v>0</v>
      </c>
      <c r="E337" s="19">
        <v>0</v>
      </c>
      <c r="F337" s="18" t="s">
        <v>52</v>
      </c>
      <c r="G337" s="1" t="s">
        <v>1661</v>
      </c>
      <c r="H337" s="1" t="s">
        <v>2478</v>
      </c>
      <c r="I337" s="1" t="s">
        <v>52</v>
      </c>
      <c r="J337" s="1" t="s">
        <v>52</v>
      </c>
      <c r="K337" s="1" t="s">
        <v>52</v>
      </c>
    </row>
    <row r="338" spans="1:11" ht="20.100000000000001" customHeight="1" x14ac:dyDescent="0.3">
      <c r="A338" s="18" t="s">
        <v>2847</v>
      </c>
      <c r="B338" s="19">
        <v>0</v>
      </c>
      <c r="C338" s="19">
        <v>0</v>
      </c>
      <c r="D338" s="19">
        <v>0</v>
      </c>
      <c r="E338" s="19">
        <v>0</v>
      </c>
      <c r="F338" s="18" t="s">
        <v>52</v>
      </c>
      <c r="G338" s="1" t="s">
        <v>1661</v>
      </c>
      <c r="H338" s="1" t="s">
        <v>2478</v>
      </c>
      <c r="I338" s="1" t="s">
        <v>2848</v>
      </c>
      <c r="J338" s="1" t="s">
        <v>52</v>
      </c>
      <c r="K338" s="1" t="s">
        <v>52</v>
      </c>
    </row>
    <row r="339" spans="1:11" ht="20.100000000000001" customHeight="1" x14ac:dyDescent="0.3">
      <c r="A339" s="18" t="s">
        <v>2772</v>
      </c>
      <c r="B339" s="19">
        <v>0</v>
      </c>
      <c r="C339" s="19">
        <v>0</v>
      </c>
      <c r="D339" s="19">
        <v>0</v>
      </c>
      <c r="E339" s="19">
        <v>0</v>
      </c>
      <c r="F339" s="18" t="s">
        <v>52</v>
      </c>
      <c r="G339" s="1" t="s">
        <v>1661</v>
      </c>
      <c r="H339" s="1" t="s">
        <v>2478</v>
      </c>
      <c r="I339" s="1" t="s">
        <v>2773</v>
      </c>
      <c r="J339" s="1" t="s">
        <v>52</v>
      </c>
      <c r="K339" s="1" t="s">
        <v>52</v>
      </c>
    </row>
    <row r="340" spans="1:11" ht="20.100000000000001" customHeight="1" x14ac:dyDescent="0.3">
      <c r="A340" s="18" t="s">
        <v>2849</v>
      </c>
      <c r="B340" s="19">
        <v>0</v>
      </c>
      <c r="C340" s="19">
        <v>1128.7</v>
      </c>
      <c r="D340" s="19">
        <v>0</v>
      </c>
      <c r="E340" s="19">
        <v>1128.7</v>
      </c>
      <c r="F340" s="18" t="s">
        <v>52</v>
      </c>
      <c r="G340" s="1" t="s">
        <v>1661</v>
      </c>
      <c r="H340" s="1" t="s">
        <v>2478</v>
      </c>
      <c r="I340" s="1" t="s">
        <v>2775</v>
      </c>
      <c r="J340" s="1" t="s">
        <v>52</v>
      </c>
      <c r="K340" s="1" t="s">
        <v>52</v>
      </c>
    </row>
    <row r="341" spans="1:11" ht="20.100000000000001" customHeight="1" x14ac:dyDescent="0.3">
      <c r="A341" s="18" t="s">
        <v>2850</v>
      </c>
      <c r="B341" s="19">
        <v>0</v>
      </c>
      <c r="C341" s="19">
        <v>0</v>
      </c>
      <c r="D341" s="19">
        <v>0</v>
      </c>
      <c r="E341" s="19">
        <v>0</v>
      </c>
      <c r="F341" s="18" t="s">
        <v>52</v>
      </c>
      <c r="G341" s="1" t="s">
        <v>1661</v>
      </c>
      <c r="H341" s="1" t="s">
        <v>2478</v>
      </c>
      <c r="I341" s="1" t="s">
        <v>2851</v>
      </c>
      <c r="J341" s="1" t="s">
        <v>52</v>
      </c>
      <c r="K341" s="1" t="s">
        <v>52</v>
      </c>
    </row>
    <row r="342" spans="1:11" ht="20.100000000000001" customHeight="1" x14ac:dyDescent="0.3">
      <c r="A342" s="18" t="s">
        <v>2852</v>
      </c>
      <c r="B342" s="19">
        <v>0</v>
      </c>
      <c r="C342" s="19">
        <v>4300.8</v>
      </c>
      <c r="D342" s="19">
        <v>0</v>
      </c>
      <c r="E342" s="19">
        <v>4300.8</v>
      </c>
      <c r="F342" s="18" t="s">
        <v>52</v>
      </c>
      <c r="G342" s="1" t="s">
        <v>1661</v>
      </c>
      <c r="H342" s="1" t="s">
        <v>2478</v>
      </c>
      <c r="I342" s="1" t="s">
        <v>2853</v>
      </c>
      <c r="J342" s="1" t="s">
        <v>52</v>
      </c>
      <c r="K342" s="1" t="s">
        <v>52</v>
      </c>
    </row>
    <row r="343" spans="1:11" ht="20.100000000000001" customHeight="1" x14ac:dyDescent="0.3">
      <c r="A343" s="18" t="s">
        <v>2804</v>
      </c>
      <c r="B343" s="19">
        <v>0</v>
      </c>
      <c r="C343" s="19">
        <v>5429.5</v>
      </c>
      <c r="D343" s="19">
        <v>0</v>
      </c>
      <c r="E343" s="19">
        <v>5429.5</v>
      </c>
      <c r="F343" s="18" t="s">
        <v>52</v>
      </c>
      <c r="G343" s="1" t="s">
        <v>1661</v>
      </c>
      <c r="H343" s="1" t="s">
        <v>2478</v>
      </c>
      <c r="I343" s="1" t="s">
        <v>2805</v>
      </c>
      <c r="J343" s="1" t="s">
        <v>52</v>
      </c>
      <c r="K343" s="1" t="s">
        <v>52</v>
      </c>
    </row>
    <row r="344" spans="1:11" ht="20.100000000000001" customHeight="1" x14ac:dyDescent="0.3">
      <c r="A344" s="18" t="s">
        <v>2480</v>
      </c>
      <c r="B344" s="19">
        <v>0</v>
      </c>
      <c r="C344" s="19">
        <v>0</v>
      </c>
      <c r="D344" s="19">
        <v>0</v>
      </c>
      <c r="E344" s="19">
        <v>0</v>
      </c>
      <c r="F344" s="18" t="s">
        <v>52</v>
      </c>
      <c r="G344" s="1" t="s">
        <v>1661</v>
      </c>
      <c r="H344" s="1" t="s">
        <v>2478</v>
      </c>
      <c r="I344" s="1" t="s">
        <v>52</v>
      </c>
      <c r="J344" s="1" t="s">
        <v>52</v>
      </c>
      <c r="K344" s="1" t="s">
        <v>52</v>
      </c>
    </row>
    <row r="345" spans="1:11" ht="20.100000000000001" customHeight="1" x14ac:dyDescent="0.3">
      <c r="A345" s="18" t="s">
        <v>2672</v>
      </c>
      <c r="B345" s="19">
        <v>0</v>
      </c>
      <c r="C345" s="19">
        <v>0</v>
      </c>
      <c r="D345" s="19">
        <v>0</v>
      </c>
      <c r="E345" s="19">
        <v>0</v>
      </c>
      <c r="F345" s="18" t="s">
        <v>52</v>
      </c>
      <c r="G345" s="1" t="s">
        <v>1661</v>
      </c>
      <c r="H345" s="1" t="s">
        <v>2478</v>
      </c>
      <c r="I345" s="1" t="s">
        <v>2673</v>
      </c>
      <c r="J345" s="1" t="s">
        <v>52</v>
      </c>
      <c r="K345" s="1" t="s">
        <v>52</v>
      </c>
    </row>
    <row r="346" spans="1:11" ht="20.100000000000001" customHeight="1" x14ac:dyDescent="0.3">
      <c r="A346" s="18" t="s">
        <v>2480</v>
      </c>
      <c r="B346" s="19">
        <v>0</v>
      </c>
      <c r="C346" s="19">
        <v>0</v>
      </c>
      <c r="D346" s="19">
        <v>0</v>
      </c>
      <c r="E346" s="19">
        <v>0</v>
      </c>
      <c r="F346" s="18" t="s">
        <v>52</v>
      </c>
      <c r="G346" s="1" t="s">
        <v>1661</v>
      </c>
      <c r="H346" s="1" t="s">
        <v>2478</v>
      </c>
      <c r="I346" s="1" t="s">
        <v>52</v>
      </c>
      <c r="J346" s="1" t="s">
        <v>52</v>
      </c>
      <c r="K346" s="1" t="s">
        <v>52</v>
      </c>
    </row>
    <row r="347" spans="1:11" ht="20.100000000000001" customHeight="1" x14ac:dyDescent="0.3">
      <c r="A347" s="18" t="s">
        <v>2854</v>
      </c>
      <c r="B347" s="19">
        <v>0</v>
      </c>
      <c r="C347" s="19">
        <v>0</v>
      </c>
      <c r="D347" s="19">
        <v>0</v>
      </c>
      <c r="E347" s="19">
        <v>0</v>
      </c>
      <c r="F347" s="18" t="s">
        <v>52</v>
      </c>
      <c r="G347" s="1" t="s">
        <v>1661</v>
      </c>
      <c r="H347" s="1" t="s">
        <v>2478</v>
      </c>
      <c r="I347" s="1" t="s">
        <v>2855</v>
      </c>
      <c r="J347" s="1" t="s">
        <v>52</v>
      </c>
      <c r="K347" s="1" t="s">
        <v>52</v>
      </c>
    </row>
    <row r="348" spans="1:11" ht="20.100000000000001" customHeight="1" x14ac:dyDescent="0.3">
      <c r="A348" s="18" t="s">
        <v>2856</v>
      </c>
      <c r="B348" s="19">
        <v>480.6</v>
      </c>
      <c r="C348" s="19">
        <v>0</v>
      </c>
      <c r="D348" s="19">
        <v>0</v>
      </c>
      <c r="E348" s="19">
        <v>480.6</v>
      </c>
      <c r="F348" s="18" t="s">
        <v>52</v>
      </c>
      <c r="G348" s="1" t="s">
        <v>1661</v>
      </c>
      <c r="H348" s="1" t="s">
        <v>2478</v>
      </c>
      <c r="I348" s="1" t="s">
        <v>2857</v>
      </c>
      <c r="J348" s="1" t="s">
        <v>52</v>
      </c>
      <c r="K348" s="1" t="s">
        <v>52</v>
      </c>
    </row>
    <row r="349" spans="1:11" ht="20.100000000000001" customHeight="1" x14ac:dyDescent="0.3">
      <c r="A349" s="18" t="s">
        <v>2858</v>
      </c>
      <c r="B349" s="19">
        <v>0</v>
      </c>
      <c r="C349" s="19">
        <v>2318.3000000000002</v>
      </c>
      <c r="D349" s="19">
        <v>0</v>
      </c>
      <c r="E349" s="19">
        <v>2318.3000000000002</v>
      </c>
      <c r="F349" s="18" t="s">
        <v>52</v>
      </c>
      <c r="G349" s="1" t="s">
        <v>1661</v>
      </c>
      <c r="H349" s="1" t="s">
        <v>2478</v>
      </c>
      <c r="I349" s="1" t="s">
        <v>2859</v>
      </c>
      <c r="J349" s="1" t="s">
        <v>52</v>
      </c>
      <c r="K349" s="1" t="s">
        <v>52</v>
      </c>
    </row>
    <row r="350" spans="1:11" ht="20.100000000000001" customHeight="1" x14ac:dyDescent="0.3">
      <c r="A350" s="18" t="s">
        <v>2860</v>
      </c>
      <c r="B350" s="19">
        <v>0</v>
      </c>
      <c r="C350" s="19">
        <v>0</v>
      </c>
      <c r="D350" s="19">
        <v>606</v>
      </c>
      <c r="E350" s="19">
        <v>606</v>
      </c>
      <c r="F350" s="18" t="s">
        <v>52</v>
      </c>
      <c r="G350" s="1" t="s">
        <v>1661</v>
      </c>
      <c r="H350" s="1" t="s">
        <v>2478</v>
      </c>
      <c r="I350" s="1" t="s">
        <v>2861</v>
      </c>
      <c r="J350" s="1" t="s">
        <v>52</v>
      </c>
      <c r="K350" s="1" t="s">
        <v>52</v>
      </c>
    </row>
    <row r="351" spans="1:11" ht="20.100000000000001" customHeight="1" x14ac:dyDescent="0.3">
      <c r="A351" s="18" t="s">
        <v>2501</v>
      </c>
      <c r="B351" s="19">
        <v>480.6</v>
      </c>
      <c r="C351" s="19">
        <v>2318.3000000000002</v>
      </c>
      <c r="D351" s="19">
        <v>606</v>
      </c>
      <c r="E351" s="19">
        <v>3404.9</v>
      </c>
      <c r="F351" s="18" t="s">
        <v>52</v>
      </c>
      <c r="G351" s="1" t="s">
        <v>1661</v>
      </c>
      <c r="H351" s="1" t="s">
        <v>2478</v>
      </c>
      <c r="I351" s="1" t="s">
        <v>2502</v>
      </c>
      <c r="J351" s="1" t="s">
        <v>52</v>
      </c>
      <c r="K351" s="1" t="s">
        <v>52</v>
      </c>
    </row>
    <row r="352" spans="1:11" ht="20.100000000000001" customHeight="1" x14ac:dyDescent="0.3">
      <c r="A352" s="18" t="s">
        <v>2480</v>
      </c>
      <c r="B352" s="19">
        <v>0</v>
      </c>
      <c r="C352" s="19">
        <v>0</v>
      </c>
      <c r="D352" s="19">
        <v>0</v>
      </c>
      <c r="E352" s="19">
        <v>0</v>
      </c>
      <c r="F352" s="18" t="s">
        <v>52</v>
      </c>
      <c r="G352" s="1" t="s">
        <v>1661</v>
      </c>
      <c r="H352" s="1" t="s">
        <v>2478</v>
      </c>
      <c r="I352" s="1" t="s">
        <v>2480</v>
      </c>
      <c r="J352" s="1" t="s">
        <v>52</v>
      </c>
      <c r="K352" s="1" t="s">
        <v>52</v>
      </c>
    </row>
    <row r="353" spans="1:12" ht="20.100000000000001" customHeight="1" x14ac:dyDescent="0.3">
      <c r="A353" s="18" t="s">
        <v>2503</v>
      </c>
      <c r="B353" s="20">
        <v>480</v>
      </c>
      <c r="C353" s="20">
        <v>7747</v>
      </c>
      <c r="D353" s="20">
        <v>606</v>
      </c>
      <c r="E353" s="20">
        <v>8833</v>
      </c>
      <c r="F353" s="21"/>
    </row>
    <row r="354" spans="1:12" ht="20.100000000000001" customHeight="1" x14ac:dyDescent="0.3">
      <c r="A354" s="21"/>
      <c r="B354" s="21"/>
      <c r="C354" s="21"/>
      <c r="D354" s="21"/>
      <c r="E354" s="21"/>
      <c r="F354" s="21"/>
    </row>
    <row r="355" spans="1:12" ht="20.100000000000001" customHeight="1" x14ac:dyDescent="0.3">
      <c r="A355" s="21" t="s">
        <v>2862</v>
      </c>
      <c r="B355" s="21"/>
      <c r="C355" s="21"/>
      <c r="D355" s="21"/>
      <c r="E355" s="21"/>
      <c r="F355" s="18" t="s">
        <v>52</v>
      </c>
      <c r="G355" s="1" t="s">
        <v>1672</v>
      </c>
      <c r="I355" s="1" t="s">
        <v>1669</v>
      </c>
      <c r="J355" s="1" t="s">
        <v>1670</v>
      </c>
      <c r="K355" s="1" t="s">
        <v>1642</v>
      </c>
    </row>
    <row r="356" spans="1:12" ht="20.100000000000001" customHeight="1" x14ac:dyDescent="0.3">
      <c r="A356" s="18" t="s">
        <v>52</v>
      </c>
      <c r="B356" s="19"/>
      <c r="C356" s="19"/>
      <c r="D356" s="19"/>
      <c r="E356" s="19"/>
      <c r="F356" s="18" t="s">
        <v>52</v>
      </c>
      <c r="G356" s="1" t="s">
        <v>1672</v>
      </c>
      <c r="H356" s="1" t="s">
        <v>2476</v>
      </c>
      <c r="I356" s="1" t="s">
        <v>52</v>
      </c>
      <c r="J356" s="1" t="s">
        <v>52</v>
      </c>
      <c r="K356" s="1" t="s">
        <v>52</v>
      </c>
      <c r="L356">
        <v>1</v>
      </c>
    </row>
    <row r="357" spans="1:12" ht="20.100000000000001" customHeight="1" x14ac:dyDescent="0.3">
      <c r="A357" s="18" t="s">
        <v>2863</v>
      </c>
      <c r="B357" s="19">
        <v>0</v>
      </c>
      <c r="C357" s="19">
        <v>0</v>
      </c>
      <c r="D357" s="19">
        <v>0</v>
      </c>
      <c r="E357" s="19">
        <v>0</v>
      </c>
      <c r="F357" s="18" t="s">
        <v>52</v>
      </c>
      <c r="G357" s="1" t="s">
        <v>1672</v>
      </c>
      <c r="H357" s="1" t="s">
        <v>2478</v>
      </c>
      <c r="I357" s="1" t="s">
        <v>2864</v>
      </c>
      <c r="J357" s="1" t="s">
        <v>52</v>
      </c>
      <c r="K357" s="1" t="s">
        <v>52</v>
      </c>
    </row>
    <row r="358" spans="1:12" ht="20.100000000000001" customHeight="1" x14ac:dyDescent="0.3">
      <c r="A358" s="18" t="s">
        <v>2480</v>
      </c>
      <c r="B358" s="19">
        <v>0</v>
      </c>
      <c r="C358" s="19">
        <v>0</v>
      </c>
      <c r="D358" s="19">
        <v>0</v>
      </c>
      <c r="E358" s="19">
        <v>0</v>
      </c>
      <c r="F358" s="18" t="s">
        <v>52</v>
      </c>
      <c r="G358" s="1" t="s">
        <v>1672</v>
      </c>
      <c r="H358" s="1" t="s">
        <v>2478</v>
      </c>
      <c r="I358" s="1" t="s">
        <v>52</v>
      </c>
      <c r="J358" s="1" t="s">
        <v>52</v>
      </c>
      <c r="K358" s="1" t="s">
        <v>52</v>
      </c>
    </row>
    <row r="359" spans="1:12" ht="20.100000000000001" customHeight="1" x14ac:dyDescent="0.3">
      <c r="A359" s="18" t="s">
        <v>2865</v>
      </c>
      <c r="B359" s="19">
        <v>0</v>
      </c>
      <c r="C359" s="19">
        <v>0</v>
      </c>
      <c r="D359" s="19">
        <v>0</v>
      </c>
      <c r="E359" s="19">
        <v>0</v>
      </c>
      <c r="F359" s="18" t="s">
        <v>52</v>
      </c>
      <c r="G359" s="1" t="s">
        <v>1672</v>
      </c>
      <c r="H359" s="1" t="s">
        <v>2478</v>
      </c>
      <c r="I359" s="1" t="s">
        <v>2866</v>
      </c>
      <c r="J359" s="1" t="s">
        <v>52</v>
      </c>
      <c r="K359" s="1" t="s">
        <v>52</v>
      </c>
    </row>
    <row r="360" spans="1:12" ht="20.100000000000001" customHeight="1" x14ac:dyDescent="0.3">
      <c r="A360" s="18" t="s">
        <v>2867</v>
      </c>
      <c r="B360" s="19">
        <v>0</v>
      </c>
      <c r="C360" s="19">
        <v>0</v>
      </c>
      <c r="D360" s="19">
        <v>0</v>
      </c>
      <c r="E360" s="19">
        <v>0</v>
      </c>
      <c r="F360" s="18" t="s">
        <v>52</v>
      </c>
      <c r="G360" s="1" t="s">
        <v>1672</v>
      </c>
      <c r="H360" s="1" t="s">
        <v>2478</v>
      </c>
      <c r="I360" s="1" t="s">
        <v>2717</v>
      </c>
      <c r="J360" s="1" t="s">
        <v>52</v>
      </c>
      <c r="K360" s="1" t="s">
        <v>52</v>
      </c>
    </row>
    <row r="361" spans="1:12" ht="20.100000000000001" customHeight="1" x14ac:dyDescent="0.3">
      <c r="A361" s="18" t="s">
        <v>2480</v>
      </c>
      <c r="B361" s="19">
        <v>0</v>
      </c>
      <c r="C361" s="19">
        <v>0</v>
      </c>
      <c r="D361" s="19">
        <v>0</v>
      </c>
      <c r="E361" s="19">
        <v>0</v>
      </c>
      <c r="F361" s="18" t="s">
        <v>52</v>
      </c>
      <c r="G361" s="1" t="s">
        <v>1672</v>
      </c>
      <c r="H361" s="1" t="s">
        <v>2478</v>
      </c>
      <c r="I361" s="1" t="s">
        <v>52</v>
      </c>
      <c r="J361" s="1" t="s">
        <v>52</v>
      </c>
      <c r="K361" s="1" t="s">
        <v>52</v>
      </c>
    </row>
    <row r="362" spans="1:12" ht="20.100000000000001" customHeight="1" x14ac:dyDescent="0.3">
      <c r="A362" s="18" t="s">
        <v>2651</v>
      </c>
      <c r="B362" s="19">
        <v>0</v>
      </c>
      <c r="C362" s="19">
        <v>0</v>
      </c>
      <c r="D362" s="19">
        <v>0</v>
      </c>
      <c r="E362" s="19">
        <v>0</v>
      </c>
      <c r="F362" s="18" t="s">
        <v>52</v>
      </c>
      <c r="G362" s="1" t="s">
        <v>1672</v>
      </c>
      <c r="H362" s="1" t="s">
        <v>2478</v>
      </c>
      <c r="I362" s="1" t="s">
        <v>2652</v>
      </c>
      <c r="J362" s="1" t="s">
        <v>52</v>
      </c>
      <c r="K362" s="1" t="s">
        <v>52</v>
      </c>
    </row>
    <row r="363" spans="1:12" ht="20.100000000000001" customHeight="1" x14ac:dyDescent="0.3">
      <c r="A363" s="18" t="s">
        <v>2480</v>
      </c>
      <c r="B363" s="19">
        <v>0</v>
      </c>
      <c r="C363" s="19">
        <v>0</v>
      </c>
      <c r="D363" s="19">
        <v>0</v>
      </c>
      <c r="E363" s="19">
        <v>0</v>
      </c>
      <c r="F363" s="18" t="s">
        <v>52</v>
      </c>
      <c r="G363" s="1" t="s">
        <v>1672</v>
      </c>
      <c r="H363" s="1" t="s">
        <v>2478</v>
      </c>
      <c r="I363" s="1" t="s">
        <v>52</v>
      </c>
      <c r="J363" s="1" t="s">
        <v>52</v>
      </c>
      <c r="K363" s="1" t="s">
        <v>52</v>
      </c>
    </row>
    <row r="364" spans="1:12" ht="20.100000000000001" customHeight="1" x14ac:dyDescent="0.3">
      <c r="A364" s="18" t="s">
        <v>2868</v>
      </c>
      <c r="B364" s="19">
        <v>0</v>
      </c>
      <c r="C364" s="19">
        <v>0</v>
      </c>
      <c r="D364" s="19">
        <v>0</v>
      </c>
      <c r="E364" s="19">
        <v>0</v>
      </c>
      <c r="F364" s="18" t="s">
        <v>52</v>
      </c>
      <c r="G364" s="1" t="s">
        <v>1672</v>
      </c>
      <c r="H364" s="1" t="s">
        <v>2478</v>
      </c>
      <c r="I364" s="1" t="s">
        <v>2869</v>
      </c>
      <c r="J364" s="1" t="s">
        <v>52</v>
      </c>
      <c r="K364" s="1" t="s">
        <v>52</v>
      </c>
    </row>
    <row r="365" spans="1:12" ht="20.100000000000001" customHeight="1" x14ac:dyDescent="0.3">
      <c r="A365" s="18" t="s">
        <v>2870</v>
      </c>
      <c r="B365" s="19">
        <v>0</v>
      </c>
      <c r="C365" s="19">
        <v>0</v>
      </c>
      <c r="D365" s="19">
        <v>0</v>
      </c>
      <c r="E365" s="19">
        <v>0</v>
      </c>
      <c r="F365" s="18" t="s">
        <v>52</v>
      </c>
      <c r="G365" s="1" t="s">
        <v>1672</v>
      </c>
      <c r="H365" s="1" t="s">
        <v>2478</v>
      </c>
      <c r="I365" s="1" t="s">
        <v>2871</v>
      </c>
      <c r="J365" s="1" t="s">
        <v>52</v>
      </c>
      <c r="K365" s="1" t="s">
        <v>52</v>
      </c>
    </row>
    <row r="366" spans="1:12" ht="20.100000000000001" customHeight="1" x14ac:dyDescent="0.3">
      <c r="A366" s="18" t="s">
        <v>2702</v>
      </c>
      <c r="B366" s="19">
        <v>0</v>
      </c>
      <c r="C366" s="19">
        <v>0</v>
      </c>
      <c r="D366" s="19">
        <v>0</v>
      </c>
      <c r="E366" s="19">
        <v>0</v>
      </c>
      <c r="F366" s="18" t="s">
        <v>52</v>
      </c>
      <c r="G366" s="1" t="s">
        <v>1672</v>
      </c>
      <c r="H366" s="1" t="s">
        <v>2478</v>
      </c>
      <c r="I366" s="1" t="s">
        <v>2703</v>
      </c>
      <c r="J366" s="1" t="s">
        <v>52</v>
      </c>
      <c r="K366" s="1" t="s">
        <v>52</v>
      </c>
    </row>
    <row r="367" spans="1:12" ht="20.100000000000001" customHeight="1" x14ac:dyDescent="0.3">
      <c r="A367" s="18" t="s">
        <v>2872</v>
      </c>
      <c r="B367" s="19">
        <v>0</v>
      </c>
      <c r="C367" s="19">
        <v>96761.8</v>
      </c>
      <c r="D367" s="19">
        <v>0</v>
      </c>
      <c r="E367" s="19">
        <v>96761.8</v>
      </c>
      <c r="F367" s="18" t="s">
        <v>52</v>
      </c>
      <c r="G367" s="1" t="s">
        <v>1672</v>
      </c>
      <c r="H367" s="1" t="s">
        <v>2478</v>
      </c>
      <c r="I367" s="1" t="s">
        <v>2873</v>
      </c>
      <c r="J367" s="1" t="s">
        <v>52</v>
      </c>
      <c r="K367" s="1" t="s">
        <v>52</v>
      </c>
    </row>
    <row r="368" spans="1:12" ht="20.100000000000001" customHeight="1" x14ac:dyDescent="0.3">
      <c r="A368" s="18" t="s">
        <v>2874</v>
      </c>
      <c r="B368" s="19">
        <v>0</v>
      </c>
      <c r="C368" s="19">
        <v>0</v>
      </c>
      <c r="D368" s="19">
        <v>0</v>
      </c>
      <c r="E368" s="19">
        <v>0</v>
      </c>
      <c r="F368" s="18" t="s">
        <v>52</v>
      </c>
      <c r="G368" s="1" t="s">
        <v>1672</v>
      </c>
      <c r="H368" s="1" t="s">
        <v>2478</v>
      </c>
      <c r="I368" s="1" t="s">
        <v>2875</v>
      </c>
      <c r="J368" s="1" t="s">
        <v>52</v>
      </c>
      <c r="K368" s="1" t="s">
        <v>52</v>
      </c>
    </row>
    <row r="369" spans="1:11" ht="20.100000000000001" customHeight="1" x14ac:dyDescent="0.3">
      <c r="A369" s="18" t="s">
        <v>2876</v>
      </c>
      <c r="B369" s="19">
        <v>0</v>
      </c>
      <c r="C369" s="19">
        <v>152371.4</v>
      </c>
      <c r="D369" s="19">
        <v>0</v>
      </c>
      <c r="E369" s="19">
        <v>152371.4</v>
      </c>
      <c r="F369" s="18" t="s">
        <v>52</v>
      </c>
      <c r="G369" s="1" t="s">
        <v>1672</v>
      </c>
      <c r="H369" s="1" t="s">
        <v>2478</v>
      </c>
      <c r="I369" s="1" t="s">
        <v>2877</v>
      </c>
      <c r="J369" s="1" t="s">
        <v>52</v>
      </c>
      <c r="K369" s="1" t="s">
        <v>52</v>
      </c>
    </row>
    <row r="370" spans="1:11" ht="20.100000000000001" customHeight="1" x14ac:dyDescent="0.3">
      <c r="A370" s="18" t="s">
        <v>2878</v>
      </c>
      <c r="B370" s="19">
        <v>0</v>
      </c>
      <c r="C370" s="19">
        <v>249133.2</v>
      </c>
      <c r="D370" s="19">
        <v>0</v>
      </c>
      <c r="E370" s="19">
        <v>249133.2</v>
      </c>
      <c r="F370" s="18" t="s">
        <v>52</v>
      </c>
      <c r="G370" s="1" t="s">
        <v>1672</v>
      </c>
      <c r="H370" s="1" t="s">
        <v>2478</v>
      </c>
      <c r="I370" s="1" t="s">
        <v>2879</v>
      </c>
      <c r="J370" s="1" t="s">
        <v>52</v>
      </c>
      <c r="K370" s="1" t="s">
        <v>52</v>
      </c>
    </row>
    <row r="371" spans="1:11" ht="20.100000000000001" customHeight="1" x14ac:dyDescent="0.3">
      <c r="A371" s="18" t="s">
        <v>2480</v>
      </c>
      <c r="B371" s="19">
        <v>0</v>
      </c>
      <c r="C371" s="19">
        <v>0</v>
      </c>
      <c r="D371" s="19">
        <v>0</v>
      </c>
      <c r="E371" s="19">
        <v>0</v>
      </c>
      <c r="F371" s="18" t="s">
        <v>52</v>
      </c>
      <c r="G371" s="1" t="s">
        <v>1672</v>
      </c>
      <c r="H371" s="1" t="s">
        <v>2478</v>
      </c>
      <c r="I371" s="1" t="s">
        <v>52</v>
      </c>
      <c r="J371" s="1" t="s">
        <v>52</v>
      </c>
      <c r="K371" s="1" t="s">
        <v>52</v>
      </c>
    </row>
    <row r="372" spans="1:11" ht="20.100000000000001" customHeight="1" x14ac:dyDescent="0.3">
      <c r="A372" s="18" t="s">
        <v>2880</v>
      </c>
      <c r="B372" s="19">
        <v>0</v>
      </c>
      <c r="C372" s="19">
        <v>0</v>
      </c>
      <c r="D372" s="19">
        <v>0</v>
      </c>
      <c r="E372" s="19">
        <v>0</v>
      </c>
      <c r="F372" s="18" t="s">
        <v>52</v>
      </c>
      <c r="G372" s="1" t="s">
        <v>1672</v>
      </c>
      <c r="H372" s="1" t="s">
        <v>2478</v>
      </c>
      <c r="I372" s="1" t="s">
        <v>2881</v>
      </c>
      <c r="J372" s="1" t="s">
        <v>52</v>
      </c>
      <c r="K372" s="1" t="s">
        <v>52</v>
      </c>
    </row>
    <row r="373" spans="1:11" ht="20.100000000000001" customHeight="1" x14ac:dyDescent="0.3">
      <c r="A373" s="18" t="s">
        <v>2480</v>
      </c>
      <c r="B373" s="19">
        <v>0</v>
      </c>
      <c r="C373" s="19">
        <v>0</v>
      </c>
      <c r="D373" s="19">
        <v>0</v>
      </c>
      <c r="E373" s="19">
        <v>0</v>
      </c>
      <c r="F373" s="18" t="s">
        <v>52</v>
      </c>
      <c r="G373" s="1" t="s">
        <v>1672</v>
      </c>
      <c r="H373" s="1" t="s">
        <v>2478</v>
      </c>
      <c r="I373" s="1" t="s">
        <v>52</v>
      </c>
      <c r="J373" s="1" t="s">
        <v>52</v>
      </c>
      <c r="K373" s="1" t="s">
        <v>52</v>
      </c>
    </row>
    <row r="374" spans="1:11" ht="20.100000000000001" customHeight="1" x14ac:dyDescent="0.3">
      <c r="A374" s="18" t="s">
        <v>2882</v>
      </c>
      <c r="B374" s="19">
        <v>0</v>
      </c>
      <c r="C374" s="19">
        <v>0</v>
      </c>
      <c r="D374" s="19">
        <v>0</v>
      </c>
      <c r="E374" s="19">
        <v>0</v>
      </c>
      <c r="F374" s="18" t="s">
        <v>52</v>
      </c>
      <c r="G374" s="1" t="s">
        <v>1672</v>
      </c>
      <c r="H374" s="1" t="s">
        <v>2478</v>
      </c>
      <c r="I374" s="1" t="s">
        <v>2883</v>
      </c>
      <c r="J374" s="1" t="s">
        <v>52</v>
      </c>
      <c r="K374" s="1" t="s">
        <v>52</v>
      </c>
    </row>
    <row r="375" spans="1:11" ht="20.100000000000001" customHeight="1" x14ac:dyDescent="0.3">
      <c r="A375" s="18" t="s">
        <v>2884</v>
      </c>
      <c r="B375" s="19">
        <v>3524.8</v>
      </c>
      <c r="C375" s="19">
        <v>0</v>
      </c>
      <c r="D375" s="19">
        <v>0</v>
      </c>
      <c r="E375" s="19">
        <v>3524.8</v>
      </c>
      <c r="F375" s="18" t="s">
        <v>52</v>
      </c>
      <c r="G375" s="1" t="s">
        <v>1672</v>
      </c>
      <c r="H375" s="1" t="s">
        <v>2478</v>
      </c>
      <c r="I375" s="1" t="s">
        <v>2733</v>
      </c>
      <c r="J375" s="1" t="s">
        <v>52</v>
      </c>
      <c r="K375" s="1" t="s">
        <v>52</v>
      </c>
    </row>
    <row r="376" spans="1:11" ht="20.100000000000001" customHeight="1" x14ac:dyDescent="0.3">
      <c r="A376" s="18" t="s">
        <v>2885</v>
      </c>
      <c r="B376" s="19">
        <v>0</v>
      </c>
      <c r="C376" s="19">
        <v>61708.4</v>
      </c>
      <c r="D376" s="19">
        <v>0</v>
      </c>
      <c r="E376" s="19">
        <v>61708.4</v>
      </c>
      <c r="F376" s="18" t="s">
        <v>52</v>
      </c>
      <c r="G376" s="1" t="s">
        <v>1672</v>
      </c>
      <c r="H376" s="1" t="s">
        <v>2478</v>
      </c>
      <c r="I376" s="1" t="s">
        <v>2735</v>
      </c>
      <c r="J376" s="1" t="s">
        <v>52</v>
      </c>
      <c r="K376" s="1" t="s">
        <v>52</v>
      </c>
    </row>
    <row r="377" spans="1:11" ht="20.100000000000001" customHeight="1" x14ac:dyDescent="0.3">
      <c r="A377" s="18" t="s">
        <v>2886</v>
      </c>
      <c r="B377" s="19">
        <v>0</v>
      </c>
      <c r="C377" s="19">
        <v>0</v>
      </c>
      <c r="D377" s="19">
        <v>1164.0999999999999</v>
      </c>
      <c r="E377" s="19">
        <v>1164.0999999999999</v>
      </c>
      <c r="F377" s="18" t="s">
        <v>52</v>
      </c>
      <c r="G377" s="1" t="s">
        <v>1672</v>
      </c>
      <c r="H377" s="1" t="s">
        <v>2478</v>
      </c>
      <c r="I377" s="1" t="s">
        <v>2737</v>
      </c>
      <c r="J377" s="1" t="s">
        <v>52</v>
      </c>
      <c r="K377" s="1" t="s">
        <v>52</v>
      </c>
    </row>
    <row r="378" spans="1:11" ht="20.100000000000001" customHeight="1" x14ac:dyDescent="0.3">
      <c r="A378" s="18" t="s">
        <v>2804</v>
      </c>
      <c r="B378" s="19">
        <v>3524.8</v>
      </c>
      <c r="C378" s="19">
        <v>61708.4</v>
      </c>
      <c r="D378" s="19">
        <v>1164.0999999999999</v>
      </c>
      <c r="E378" s="19">
        <v>66397.3</v>
      </c>
      <c r="F378" s="18" t="s">
        <v>52</v>
      </c>
      <c r="G378" s="1" t="s">
        <v>1672</v>
      </c>
      <c r="H378" s="1" t="s">
        <v>2478</v>
      </c>
      <c r="I378" s="1" t="s">
        <v>2805</v>
      </c>
      <c r="J378" s="1" t="s">
        <v>52</v>
      </c>
      <c r="K378" s="1" t="s">
        <v>52</v>
      </c>
    </row>
    <row r="379" spans="1:11" ht="20.100000000000001" customHeight="1" x14ac:dyDescent="0.3">
      <c r="A379" s="18" t="s">
        <v>2480</v>
      </c>
      <c r="B379" s="19">
        <v>0</v>
      </c>
      <c r="C379" s="19">
        <v>0</v>
      </c>
      <c r="D379" s="19">
        <v>0</v>
      </c>
      <c r="E379" s="19">
        <v>0</v>
      </c>
      <c r="F379" s="18" t="s">
        <v>52</v>
      </c>
      <c r="G379" s="1" t="s">
        <v>1672</v>
      </c>
      <c r="H379" s="1" t="s">
        <v>2478</v>
      </c>
      <c r="I379" s="1" t="s">
        <v>52</v>
      </c>
      <c r="J379" s="1" t="s">
        <v>52</v>
      </c>
      <c r="K379" s="1" t="s">
        <v>52</v>
      </c>
    </row>
    <row r="380" spans="1:11" ht="20.100000000000001" customHeight="1" x14ac:dyDescent="0.3">
      <c r="A380" s="18" t="s">
        <v>2887</v>
      </c>
      <c r="B380" s="19">
        <v>0</v>
      </c>
      <c r="C380" s="19">
        <v>0</v>
      </c>
      <c r="D380" s="19">
        <v>0</v>
      </c>
      <c r="E380" s="19">
        <v>0</v>
      </c>
      <c r="F380" s="18" t="s">
        <v>52</v>
      </c>
      <c r="G380" s="1" t="s">
        <v>1672</v>
      </c>
      <c r="H380" s="1" t="s">
        <v>2478</v>
      </c>
      <c r="I380" s="1" t="s">
        <v>2888</v>
      </c>
      <c r="J380" s="1" t="s">
        <v>52</v>
      </c>
      <c r="K380" s="1" t="s">
        <v>52</v>
      </c>
    </row>
    <row r="381" spans="1:11" ht="20.100000000000001" customHeight="1" x14ac:dyDescent="0.3">
      <c r="A381" s="18" t="s">
        <v>2889</v>
      </c>
      <c r="B381" s="19">
        <v>32984.800000000003</v>
      </c>
      <c r="C381" s="19">
        <v>0</v>
      </c>
      <c r="D381" s="19">
        <v>0</v>
      </c>
      <c r="E381" s="19">
        <v>32984.800000000003</v>
      </c>
      <c r="F381" s="18" t="s">
        <v>52</v>
      </c>
      <c r="G381" s="1" t="s">
        <v>1672</v>
      </c>
      <c r="H381" s="1" t="s">
        <v>2478</v>
      </c>
      <c r="I381" s="1" t="s">
        <v>2890</v>
      </c>
      <c r="J381" s="1" t="s">
        <v>52</v>
      </c>
      <c r="K381" s="1" t="s">
        <v>52</v>
      </c>
    </row>
    <row r="382" spans="1:11" ht="20.100000000000001" customHeight="1" x14ac:dyDescent="0.3">
      <c r="A382" s="18" t="s">
        <v>2891</v>
      </c>
      <c r="B382" s="19">
        <v>0</v>
      </c>
      <c r="C382" s="19">
        <v>95678.1</v>
      </c>
      <c r="D382" s="19">
        <v>0</v>
      </c>
      <c r="E382" s="19">
        <v>95678.1</v>
      </c>
      <c r="F382" s="18" t="s">
        <v>52</v>
      </c>
      <c r="G382" s="1" t="s">
        <v>1672</v>
      </c>
      <c r="H382" s="1" t="s">
        <v>2478</v>
      </c>
      <c r="I382" s="1" t="s">
        <v>2892</v>
      </c>
      <c r="J382" s="1" t="s">
        <v>52</v>
      </c>
      <c r="K382" s="1" t="s">
        <v>52</v>
      </c>
    </row>
    <row r="383" spans="1:11" ht="20.100000000000001" customHeight="1" x14ac:dyDescent="0.3">
      <c r="A383" s="18" t="s">
        <v>2893</v>
      </c>
      <c r="B383" s="19">
        <v>0</v>
      </c>
      <c r="C383" s="19">
        <v>0</v>
      </c>
      <c r="D383" s="19">
        <v>44747.3</v>
      </c>
      <c r="E383" s="19">
        <v>44747.3</v>
      </c>
      <c r="F383" s="18" t="s">
        <v>52</v>
      </c>
      <c r="G383" s="1" t="s">
        <v>1672</v>
      </c>
      <c r="H383" s="1" t="s">
        <v>2478</v>
      </c>
      <c r="I383" s="1" t="s">
        <v>2894</v>
      </c>
      <c r="J383" s="1" t="s">
        <v>52</v>
      </c>
      <c r="K383" s="1" t="s">
        <v>52</v>
      </c>
    </row>
    <row r="384" spans="1:11" ht="20.100000000000001" customHeight="1" x14ac:dyDescent="0.3">
      <c r="A384" s="18" t="s">
        <v>2804</v>
      </c>
      <c r="B384" s="19">
        <v>32984.800000000003</v>
      </c>
      <c r="C384" s="19">
        <v>95678.1</v>
      </c>
      <c r="D384" s="19">
        <v>44747.3</v>
      </c>
      <c r="E384" s="19">
        <v>173410.2</v>
      </c>
      <c r="F384" s="18" t="s">
        <v>52</v>
      </c>
      <c r="G384" s="1" t="s">
        <v>1672</v>
      </c>
      <c r="H384" s="1" t="s">
        <v>2478</v>
      </c>
      <c r="I384" s="1" t="s">
        <v>2805</v>
      </c>
      <c r="J384" s="1" t="s">
        <v>52</v>
      </c>
      <c r="K384" s="1" t="s">
        <v>52</v>
      </c>
    </row>
    <row r="385" spans="1:11" ht="20.100000000000001" customHeight="1" x14ac:dyDescent="0.3">
      <c r="A385" s="18" t="s">
        <v>2480</v>
      </c>
      <c r="B385" s="19">
        <v>0</v>
      </c>
      <c r="C385" s="19">
        <v>0</v>
      </c>
      <c r="D385" s="19">
        <v>0</v>
      </c>
      <c r="E385" s="19">
        <v>0</v>
      </c>
      <c r="F385" s="18" t="s">
        <v>52</v>
      </c>
      <c r="G385" s="1" t="s">
        <v>1672</v>
      </c>
      <c r="H385" s="1" t="s">
        <v>2478</v>
      </c>
      <c r="I385" s="1" t="s">
        <v>52</v>
      </c>
      <c r="J385" s="1" t="s">
        <v>52</v>
      </c>
      <c r="K385" s="1" t="s">
        <v>52</v>
      </c>
    </row>
    <row r="386" spans="1:11" ht="20.100000000000001" customHeight="1" x14ac:dyDescent="0.3">
      <c r="A386" s="18" t="s">
        <v>2895</v>
      </c>
      <c r="B386" s="19">
        <v>12456.6</v>
      </c>
      <c r="C386" s="19">
        <v>0</v>
      </c>
      <c r="D386" s="19">
        <v>0</v>
      </c>
      <c r="E386" s="19">
        <v>12456.6</v>
      </c>
      <c r="F386" s="18" t="s">
        <v>52</v>
      </c>
      <c r="G386" s="1" t="s">
        <v>1672</v>
      </c>
      <c r="H386" s="1" t="s">
        <v>2478</v>
      </c>
      <c r="I386" s="1" t="s">
        <v>2896</v>
      </c>
      <c r="J386" s="1" t="s">
        <v>52</v>
      </c>
      <c r="K386" s="1" t="s">
        <v>52</v>
      </c>
    </row>
    <row r="387" spans="1:11" ht="20.100000000000001" customHeight="1" x14ac:dyDescent="0.3">
      <c r="A387" s="18" t="s">
        <v>2804</v>
      </c>
      <c r="B387" s="19">
        <v>12456.6</v>
      </c>
      <c r="C387" s="19">
        <v>0</v>
      </c>
      <c r="D387" s="19">
        <v>0</v>
      </c>
      <c r="E387" s="19">
        <v>12456.6</v>
      </c>
      <c r="F387" s="18" t="s">
        <v>52</v>
      </c>
      <c r="G387" s="1" t="s">
        <v>1672</v>
      </c>
      <c r="H387" s="1" t="s">
        <v>2478</v>
      </c>
      <c r="I387" s="1" t="s">
        <v>2805</v>
      </c>
      <c r="J387" s="1" t="s">
        <v>52</v>
      </c>
      <c r="K387" s="1" t="s">
        <v>52</v>
      </c>
    </row>
    <row r="388" spans="1:11" ht="20.100000000000001" customHeight="1" x14ac:dyDescent="0.3">
      <c r="A388" s="18" t="s">
        <v>2480</v>
      </c>
      <c r="B388" s="19">
        <v>0</v>
      </c>
      <c r="C388" s="19">
        <v>0</v>
      </c>
      <c r="D388" s="19">
        <v>0</v>
      </c>
      <c r="E388" s="19">
        <v>0</v>
      </c>
      <c r="F388" s="18" t="s">
        <v>52</v>
      </c>
      <c r="G388" s="1" t="s">
        <v>1672</v>
      </c>
      <c r="H388" s="1" t="s">
        <v>2478</v>
      </c>
      <c r="I388" s="1" t="s">
        <v>52</v>
      </c>
      <c r="J388" s="1" t="s">
        <v>52</v>
      </c>
      <c r="K388" s="1" t="s">
        <v>52</v>
      </c>
    </row>
    <row r="389" spans="1:11" ht="20.100000000000001" customHeight="1" x14ac:dyDescent="0.3">
      <c r="A389" s="18" t="s">
        <v>2897</v>
      </c>
      <c r="B389" s="19">
        <v>7473.9</v>
      </c>
      <c r="C389" s="19">
        <v>0</v>
      </c>
      <c r="D389" s="19">
        <v>0</v>
      </c>
      <c r="E389" s="19">
        <v>7473.9</v>
      </c>
      <c r="F389" s="18" t="s">
        <v>52</v>
      </c>
      <c r="G389" s="1" t="s">
        <v>1672</v>
      </c>
      <c r="H389" s="1" t="s">
        <v>2478</v>
      </c>
      <c r="I389" s="1" t="s">
        <v>2898</v>
      </c>
      <c r="J389" s="1" t="s">
        <v>52</v>
      </c>
      <c r="K389" s="1" t="s">
        <v>52</v>
      </c>
    </row>
    <row r="390" spans="1:11" ht="20.100000000000001" customHeight="1" x14ac:dyDescent="0.3">
      <c r="A390" s="18" t="s">
        <v>2899</v>
      </c>
      <c r="B390" s="19">
        <v>7473.9</v>
      </c>
      <c r="C390" s="19">
        <v>0</v>
      </c>
      <c r="D390" s="19">
        <v>0</v>
      </c>
      <c r="E390" s="19">
        <v>7473.9</v>
      </c>
      <c r="F390" s="18" t="s">
        <v>52</v>
      </c>
      <c r="G390" s="1" t="s">
        <v>1672</v>
      </c>
      <c r="H390" s="1" t="s">
        <v>2478</v>
      </c>
      <c r="I390" s="1" t="s">
        <v>2900</v>
      </c>
      <c r="J390" s="1" t="s">
        <v>52</v>
      </c>
      <c r="K390" s="1" t="s">
        <v>52</v>
      </c>
    </row>
    <row r="391" spans="1:11" ht="20.100000000000001" customHeight="1" x14ac:dyDescent="0.3">
      <c r="A391" s="18" t="s">
        <v>2480</v>
      </c>
      <c r="B391" s="19">
        <v>0</v>
      </c>
      <c r="C391" s="19">
        <v>0</v>
      </c>
      <c r="D391" s="19">
        <v>0</v>
      </c>
      <c r="E391" s="19">
        <v>0</v>
      </c>
      <c r="F391" s="18" t="s">
        <v>52</v>
      </c>
      <c r="G391" s="1" t="s">
        <v>1672</v>
      </c>
      <c r="H391" s="1" t="s">
        <v>2478</v>
      </c>
      <c r="I391" s="1" t="s">
        <v>52</v>
      </c>
      <c r="J391" s="1" t="s">
        <v>52</v>
      </c>
      <c r="K391" s="1" t="s">
        <v>52</v>
      </c>
    </row>
    <row r="392" spans="1:11" ht="20.100000000000001" customHeight="1" x14ac:dyDescent="0.3">
      <c r="A392" s="18" t="s">
        <v>2610</v>
      </c>
      <c r="B392" s="19">
        <v>56440.1</v>
      </c>
      <c r="C392" s="19">
        <v>406519.7</v>
      </c>
      <c r="D392" s="19">
        <v>45911.4</v>
      </c>
      <c r="E392" s="19">
        <v>508871.2</v>
      </c>
      <c r="F392" s="18" t="s">
        <v>52</v>
      </c>
      <c r="G392" s="1" t="s">
        <v>1672</v>
      </c>
      <c r="H392" s="1" t="s">
        <v>2478</v>
      </c>
      <c r="I392" s="1" t="s">
        <v>2611</v>
      </c>
      <c r="J392" s="1" t="s">
        <v>52</v>
      </c>
      <c r="K392" s="1" t="s">
        <v>52</v>
      </c>
    </row>
    <row r="393" spans="1:11" ht="20.100000000000001" customHeight="1" x14ac:dyDescent="0.3">
      <c r="A393" s="22" t="s">
        <v>2503</v>
      </c>
      <c r="B393" s="23">
        <v>56440</v>
      </c>
      <c r="C393" s="23">
        <v>406519</v>
      </c>
      <c r="D393" s="23">
        <v>45911</v>
      </c>
      <c r="E393" s="23">
        <v>508870</v>
      </c>
      <c r="F393" s="24"/>
    </row>
  </sheetData>
  <mergeCells count="2">
    <mergeCell ref="A1:F1"/>
    <mergeCell ref="A2:F2"/>
  </mergeCells>
  <phoneticPr fontId="1" type="noConversion"/>
  <pageMargins left="0.78740157480314954" right="0" top="0.39370078740157477" bottom="0.39370078740157477" header="0" footer="0"/>
  <pageSetup paperSize="9" scale="89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9"/>
  <sheetViews>
    <sheetView topLeftCell="B1" workbookViewId="0">
      <selection sqref="A1:X1"/>
    </sheetView>
  </sheetViews>
  <sheetFormatPr defaultRowHeight="16.5" x14ac:dyDescent="0.3"/>
  <cols>
    <col min="1" max="1" width="21.625" hidden="1" customWidth="1"/>
    <col min="2" max="2" width="29.375" bestFit="1" customWidth="1"/>
    <col min="3" max="3" width="31.625" bestFit="1" customWidth="1"/>
    <col min="4" max="4" width="5.5" bestFit="1" customWidth="1"/>
    <col min="5" max="5" width="13.875" bestFit="1" customWidth="1"/>
    <col min="6" max="6" width="6.625" bestFit="1" customWidth="1"/>
    <col min="7" max="7" width="13.875" bestFit="1" customWidth="1"/>
    <col min="8" max="8" width="6.625" bestFit="1" customWidth="1"/>
    <col min="9" max="9" width="11.625" bestFit="1" customWidth="1"/>
    <col min="10" max="10" width="6.625" bestFit="1" customWidth="1"/>
    <col min="11" max="11" width="11.625" bestFit="1" customWidth="1"/>
    <col min="12" max="12" width="6.625" bestFit="1" customWidth="1"/>
    <col min="13" max="13" width="15" bestFit="1" customWidth="1"/>
    <col min="14" max="14" width="7.5" bestFit="1" customWidth="1"/>
    <col min="15" max="15" width="15" bestFit="1" customWidth="1"/>
    <col min="16" max="16" width="13.875" bestFit="1" customWidth="1"/>
    <col min="17" max="17" width="11.25" bestFit="1" customWidth="1"/>
    <col min="18" max="19" width="9.25" bestFit="1" customWidth="1"/>
    <col min="20" max="20" width="10.5" bestFit="1" customWidth="1"/>
    <col min="21" max="22" width="11.625" bestFit="1" customWidth="1"/>
    <col min="23" max="23" width="8.5" bestFit="1" customWidth="1"/>
    <col min="24" max="24" width="11.62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 x14ac:dyDescent="0.3">
      <c r="A1" s="31" t="s">
        <v>2901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8" ht="30" customHeight="1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8" ht="30" customHeight="1" x14ac:dyDescent="0.3">
      <c r="A3" s="33" t="s">
        <v>860</v>
      </c>
      <c r="B3" s="33" t="s">
        <v>2</v>
      </c>
      <c r="C3" s="33" t="s">
        <v>2474</v>
      </c>
      <c r="D3" s="33" t="s">
        <v>4</v>
      </c>
      <c r="E3" s="33" t="s">
        <v>6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 t="s">
        <v>862</v>
      </c>
      <c r="Q3" s="33" t="s">
        <v>863</v>
      </c>
      <c r="R3" s="33"/>
      <c r="S3" s="33"/>
      <c r="T3" s="33"/>
      <c r="U3" s="33"/>
      <c r="V3" s="33"/>
      <c r="W3" s="33" t="s">
        <v>865</v>
      </c>
      <c r="X3" s="33" t="s">
        <v>12</v>
      </c>
      <c r="Y3" s="35" t="s">
        <v>2909</v>
      </c>
      <c r="Z3" s="35" t="s">
        <v>2910</v>
      </c>
      <c r="AA3" s="35" t="s">
        <v>2911</v>
      </c>
      <c r="AB3" s="35" t="s">
        <v>48</v>
      </c>
    </row>
    <row r="4" spans="1:28" ht="30" customHeight="1" x14ac:dyDescent="0.3">
      <c r="A4" s="33"/>
      <c r="B4" s="33"/>
      <c r="C4" s="33"/>
      <c r="D4" s="33"/>
      <c r="E4" s="4" t="s">
        <v>2902</v>
      </c>
      <c r="F4" s="4" t="s">
        <v>2903</v>
      </c>
      <c r="G4" s="4" t="s">
        <v>2904</v>
      </c>
      <c r="H4" s="4" t="s">
        <v>2903</v>
      </c>
      <c r="I4" s="4" t="s">
        <v>2905</v>
      </c>
      <c r="J4" s="4" t="s">
        <v>2903</v>
      </c>
      <c r="K4" s="4" t="s">
        <v>2906</v>
      </c>
      <c r="L4" s="4" t="s">
        <v>2903</v>
      </c>
      <c r="M4" s="4" t="s">
        <v>2907</v>
      </c>
      <c r="N4" s="4" t="s">
        <v>2903</v>
      </c>
      <c r="O4" s="4" t="s">
        <v>2908</v>
      </c>
      <c r="P4" s="33"/>
      <c r="Q4" s="4" t="s">
        <v>2902</v>
      </c>
      <c r="R4" s="4" t="s">
        <v>2904</v>
      </c>
      <c r="S4" s="4" t="s">
        <v>2905</v>
      </c>
      <c r="T4" s="4" t="s">
        <v>2906</v>
      </c>
      <c r="U4" s="4" t="s">
        <v>2907</v>
      </c>
      <c r="V4" s="4" t="s">
        <v>2908</v>
      </c>
      <c r="W4" s="33"/>
      <c r="X4" s="33"/>
      <c r="Y4" s="35"/>
      <c r="Z4" s="35"/>
      <c r="AA4" s="35"/>
      <c r="AB4" s="35"/>
    </row>
    <row r="5" spans="1:28" ht="30" customHeight="1" x14ac:dyDescent="0.3">
      <c r="A5" s="8" t="s">
        <v>2419</v>
      </c>
      <c r="B5" s="8" t="s">
        <v>953</v>
      </c>
      <c r="C5" s="8" t="s">
        <v>2417</v>
      </c>
      <c r="D5" s="25" t="s">
        <v>61</v>
      </c>
      <c r="E5" s="26">
        <v>0</v>
      </c>
      <c r="F5" s="8" t="s">
        <v>52</v>
      </c>
      <c r="G5" s="26">
        <v>0</v>
      </c>
      <c r="H5" s="8" t="s">
        <v>52</v>
      </c>
      <c r="I5" s="26">
        <v>0</v>
      </c>
      <c r="J5" s="8" t="s">
        <v>52</v>
      </c>
      <c r="K5" s="26">
        <v>0</v>
      </c>
      <c r="L5" s="8" t="s">
        <v>52</v>
      </c>
      <c r="M5" s="26">
        <v>0</v>
      </c>
      <c r="N5" s="8" t="s">
        <v>52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99370</v>
      </c>
      <c r="V5" s="26">
        <f t="shared" ref="V5:V30" si="0">SMALL(Q5:U5,COUNTIF(Q5:U5,0)+1)</f>
        <v>99370</v>
      </c>
      <c r="W5" s="8" t="s">
        <v>2912</v>
      </c>
      <c r="X5" s="8" t="s">
        <v>1843</v>
      </c>
      <c r="Y5" s="2" t="s">
        <v>52</v>
      </c>
      <c r="Z5" s="2" t="s">
        <v>52</v>
      </c>
      <c r="AA5" s="27"/>
      <c r="AB5" s="2" t="s">
        <v>52</v>
      </c>
    </row>
    <row r="6" spans="1:28" ht="30" customHeight="1" x14ac:dyDescent="0.3">
      <c r="A6" s="8" t="s">
        <v>1858</v>
      </c>
      <c r="B6" s="8" t="s">
        <v>953</v>
      </c>
      <c r="C6" s="8" t="s">
        <v>954</v>
      </c>
      <c r="D6" s="25" t="s">
        <v>61</v>
      </c>
      <c r="E6" s="26">
        <v>0</v>
      </c>
      <c r="F6" s="8" t="s">
        <v>52</v>
      </c>
      <c r="G6" s="26">
        <v>0</v>
      </c>
      <c r="H6" s="8" t="s">
        <v>52</v>
      </c>
      <c r="I6" s="26">
        <v>0</v>
      </c>
      <c r="J6" s="8" t="s">
        <v>52</v>
      </c>
      <c r="K6" s="26">
        <v>0</v>
      </c>
      <c r="L6" s="8" t="s">
        <v>52</v>
      </c>
      <c r="M6" s="26">
        <v>0</v>
      </c>
      <c r="N6" s="8" t="s">
        <v>52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104465</v>
      </c>
      <c r="V6" s="26">
        <f t="shared" si="0"/>
        <v>104465</v>
      </c>
      <c r="W6" s="8" t="s">
        <v>2913</v>
      </c>
      <c r="X6" s="8" t="s">
        <v>1843</v>
      </c>
      <c r="Y6" s="2" t="s">
        <v>52</v>
      </c>
      <c r="Z6" s="2" t="s">
        <v>52</v>
      </c>
      <c r="AA6" s="27"/>
      <c r="AB6" s="2" t="s">
        <v>52</v>
      </c>
    </row>
    <row r="7" spans="1:28" ht="30" customHeight="1" x14ac:dyDescent="0.3">
      <c r="A7" s="8" t="s">
        <v>2323</v>
      </c>
      <c r="B7" s="8" t="s">
        <v>2320</v>
      </c>
      <c r="C7" s="8" t="s">
        <v>2321</v>
      </c>
      <c r="D7" s="25" t="s">
        <v>61</v>
      </c>
      <c r="E7" s="26">
        <v>0</v>
      </c>
      <c r="F7" s="8" t="s">
        <v>52</v>
      </c>
      <c r="G7" s="26">
        <v>0</v>
      </c>
      <c r="H7" s="8" t="s">
        <v>52</v>
      </c>
      <c r="I7" s="26">
        <v>0</v>
      </c>
      <c r="J7" s="8" t="s">
        <v>52</v>
      </c>
      <c r="K7" s="26">
        <v>0</v>
      </c>
      <c r="L7" s="8" t="s">
        <v>52</v>
      </c>
      <c r="M7" s="26">
        <v>0</v>
      </c>
      <c r="N7" s="8" t="s">
        <v>52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31484</v>
      </c>
      <c r="V7" s="26">
        <f t="shared" si="0"/>
        <v>31484</v>
      </c>
      <c r="W7" s="8" t="s">
        <v>2914</v>
      </c>
      <c r="X7" s="8" t="s">
        <v>1843</v>
      </c>
      <c r="Y7" s="2" t="s">
        <v>52</v>
      </c>
      <c r="Z7" s="2" t="s">
        <v>52</v>
      </c>
      <c r="AA7" s="27"/>
      <c r="AB7" s="2" t="s">
        <v>52</v>
      </c>
    </row>
    <row r="8" spans="1:28" ht="30" customHeight="1" x14ac:dyDescent="0.3">
      <c r="A8" s="8" t="s">
        <v>1878</v>
      </c>
      <c r="B8" s="8" t="s">
        <v>1875</v>
      </c>
      <c r="C8" s="8" t="s">
        <v>1876</v>
      </c>
      <c r="D8" s="25" t="s">
        <v>61</v>
      </c>
      <c r="E8" s="26">
        <v>0</v>
      </c>
      <c r="F8" s="8" t="s">
        <v>52</v>
      </c>
      <c r="G8" s="26">
        <v>0</v>
      </c>
      <c r="H8" s="8" t="s">
        <v>52</v>
      </c>
      <c r="I8" s="26">
        <v>0</v>
      </c>
      <c r="J8" s="8" t="s">
        <v>52</v>
      </c>
      <c r="K8" s="26">
        <v>0</v>
      </c>
      <c r="L8" s="8" t="s">
        <v>52</v>
      </c>
      <c r="M8" s="26">
        <v>0</v>
      </c>
      <c r="N8" s="8" t="s">
        <v>52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82425</v>
      </c>
      <c r="V8" s="26">
        <f t="shared" si="0"/>
        <v>82425</v>
      </c>
      <c r="W8" s="8" t="s">
        <v>2915</v>
      </c>
      <c r="X8" s="8" t="s">
        <v>1843</v>
      </c>
      <c r="Y8" s="2" t="s">
        <v>52</v>
      </c>
      <c r="Z8" s="2" t="s">
        <v>52</v>
      </c>
      <c r="AA8" s="27"/>
      <c r="AB8" s="2" t="s">
        <v>52</v>
      </c>
    </row>
    <row r="9" spans="1:28" ht="30" customHeight="1" x14ac:dyDescent="0.3">
      <c r="A9" s="8" t="s">
        <v>2358</v>
      </c>
      <c r="B9" s="8" t="s">
        <v>2355</v>
      </c>
      <c r="C9" s="8" t="s">
        <v>2356</v>
      </c>
      <c r="D9" s="25" t="s">
        <v>61</v>
      </c>
      <c r="E9" s="26">
        <v>0</v>
      </c>
      <c r="F9" s="8" t="s">
        <v>52</v>
      </c>
      <c r="G9" s="26">
        <v>0</v>
      </c>
      <c r="H9" s="8" t="s">
        <v>52</v>
      </c>
      <c r="I9" s="26">
        <v>0</v>
      </c>
      <c r="J9" s="8" t="s">
        <v>52</v>
      </c>
      <c r="K9" s="26">
        <v>0</v>
      </c>
      <c r="L9" s="8" t="s">
        <v>52</v>
      </c>
      <c r="M9" s="26">
        <v>0</v>
      </c>
      <c r="N9" s="8" t="s">
        <v>52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59419</v>
      </c>
      <c r="V9" s="26">
        <f t="shared" si="0"/>
        <v>59419</v>
      </c>
      <c r="W9" s="8" t="s">
        <v>2916</v>
      </c>
      <c r="X9" s="8" t="s">
        <v>1843</v>
      </c>
      <c r="Y9" s="2" t="s">
        <v>52</v>
      </c>
      <c r="Z9" s="2" t="s">
        <v>52</v>
      </c>
      <c r="AA9" s="27"/>
      <c r="AB9" s="2" t="s">
        <v>52</v>
      </c>
    </row>
    <row r="10" spans="1:28" ht="30" customHeight="1" x14ac:dyDescent="0.3">
      <c r="A10" s="8" t="s">
        <v>2380</v>
      </c>
      <c r="B10" s="8" t="s">
        <v>2377</v>
      </c>
      <c r="C10" s="8" t="s">
        <v>2378</v>
      </c>
      <c r="D10" s="25" t="s">
        <v>61</v>
      </c>
      <c r="E10" s="26">
        <v>0</v>
      </c>
      <c r="F10" s="8" t="s">
        <v>52</v>
      </c>
      <c r="G10" s="26">
        <v>0</v>
      </c>
      <c r="H10" s="8" t="s">
        <v>52</v>
      </c>
      <c r="I10" s="26">
        <v>0</v>
      </c>
      <c r="J10" s="8" t="s">
        <v>52</v>
      </c>
      <c r="K10" s="26">
        <v>0</v>
      </c>
      <c r="L10" s="8" t="s">
        <v>52</v>
      </c>
      <c r="M10" s="26">
        <v>0</v>
      </c>
      <c r="N10" s="8" t="s">
        <v>52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42645</v>
      </c>
      <c r="V10" s="26">
        <f t="shared" si="0"/>
        <v>42645</v>
      </c>
      <c r="W10" s="8" t="s">
        <v>2917</v>
      </c>
      <c r="X10" s="8" t="s">
        <v>1843</v>
      </c>
      <c r="Y10" s="2" t="s">
        <v>52</v>
      </c>
      <c r="Z10" s="2" t="s">
        <v>52</v>
      </c>
      <c r="AA10" s="27"/>
      <c r="AB10" s="2" t="s">
        <v>52</v>
      </c>
    </row>
    <row r="11" spans="1:28" ht="30" customHeight="1" x14ac:dyDescent="0.3">
      <c r="A11" s="8" t="s">
        <v>1865</v>
      </c>
      <c r="B11" s="8" t="s">
        <v>959</v>
      </c>
      <c r="C11" s="8" t="s">
        <v>960</v>
      </c>
      <c r="D11" s="25" t="s">
        <v>61</v>
      </c>
      <c r="E11" s="26">
        <v>0</v>
      </c>
      <c r="F11" s="8" t="s">
        <v>52</v>
      </c>
      <c r="G11" s="26">
        <v>0</v>
      </c>
      <c r="H11" s="8" t="s">
        <v>52</v>
      </c>
      <c r="I11" s="26">
        <v>0</v>
      </c>
      <c r="J11" s="8" t="s">
        <v>52</v>
      </c>
      <c r="K11" s="26">
        <v>0</v>
      </c>
      <c r="L11" s="8" t="s">
        <v>52</v>
      </c>
      <c r="M11" s="26">
        <v>0</v>
      </c>
      <c r="N11" s="8" t="s">
        <v>52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6061</v>
      </c>
      <c r="V11" s="26">
        <f t="shared" si="0"/>
        <v>6061</v>
      </c>
      <c r="W11" s="8" t="s">
        <v>2918</v>
      </c>
      <c r="X11" s="8" t="s">
        <v>1843</v>
      </c>
      <c r="Y11" s="2" t="s">
        <v>52</v>
      </c>
      <c r="Z11" s="2" t="s">
        <v>52</v>
      </c>
      <c r="AA11" s="27"/>
      <c r="AB11" s="2" t="s">
        <v>52</v>
      </c>
    </row>
    <row r="12" spans="1:28" ht="30" customHeight="1" x14ac:dyDescent="0.3">
      <c r="A12" s="8" t="s">
        <v>2369</v>
      </c>
      <c r="B12" s="8" t="s">
        <v>2366</v>
      </c>
      <c r="C12" s="8" t="s">
        <v>2367</v>
      </c>
      <c r="D12" s="25" t="s">
        <v>61</v>
      </c>
      <c r="E12" s="26">
        <v>0</v>
      </c>
      <c r="F12" s="8" t="s">
        <v>52</v>
      </c>
      <c r="G12" s="26">
        <v>0</v>
      </c>
      <c r="H12" s="8" t="s">
        <v>52</v>
      </c>
      <c r="I12" s="26">
        <v>0</v>
      </c>
      <c r="J12" s="8" t="s">
        <v>52</v>
      </c>
      <c r="K12" s="26">
        <v>0</v>
      </c>
      <c r="L12" s="8" t="s">
        <v>52</v>
      </c>
      <c r="M12" s="26">
        <v>0</v>
      </c>
      <c r="N12" s="8" t="s">
        <v>52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85501</v>
      </c>
      <c r="V12" s="26">
        <f t="shared" si="0"/>
        <v>85501</v>
      </c>
      <c r="W12" s="8" t="s">
        <v>2919</v>
      </c>
      <c r="X12" s="8" t="s">
        <v>1843</v>
      </c>
      <c r="Y12" s="2" t="s">
        <v>52</v>
      </c>
      <c r="Z12" s="2" t="s">
        <v>52</v>
      </c>
      <c r="AA12" s="27"/>
      <c r="AB12" s="2" t="s">
        <v>52</v>
      </c>
    </row>
    <row r="13" spans="1:28" ht="30" customHeight="1" x14ac:dyDescent="0.3">
      <c r="A13" s="8" t="s">
        <v>1889</v>
      </c>
      <c r="B13" s="8" t="s">
        <v>1886</v>
      </c>
      <c r="C13" s="8" t="s">
        <v>1887</v>
      </c>
      <c r="D13" s="25" t="s">
        <v>61</v>
      </c>
      <c r="E13" s="26">
        <v>0</v>
      </c>
      <c r="F13" s="8" t="s">
        <v>52</v>
      </c>
      <c r="G13" s="26">
        <v>0</v>
      </c>
      <c r="H13" s="8" t="s">
        <v>52</v>
      </c>
      <c r="I13" s="26">
        <v>0</v>
      </c>
      <c r="J13" s="8" t="s">
        <v>52</v>
      </c>
      <c r="K13" s="26">
        <v>0</v>
      </c>
      <c r="L13" s="8" t="s">
        <v>52</v>
      </c>
      <c r="M13" s="26">
        <v>0</v>
      </c>
      <c r="N13" s="8" t="s">
        <v>52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1233</v>
      </c>
      <c r="V13" s="26">
        <f t="shared" si="0"/>
        <v>1233</v>
      </c>
      <c r="W13" s="8" t="s">
        <v>2920</v>
      </c>
      <c r="X13" s="8" t="s">
        <v>1843</v>
      </c>
      <c r="Y13" s="2" t="s">
        <v>52</v>
      </c>
      <c r="Z13" s="2" t="s">
        <v>52</v>
      </c>
      <c r="AA13" s="27"/>
      <c r="AB13" s="2" t="s">
        <v>52</v>
      </c>
    </row>
    <row r="14" spans="1:28" ht="30" customHeight="1" x14ac:dyDescent="0.3">
      <c r="A14" s="8" t="s">
        <v>2312</v>
      </c>
      <c r="B14" s="8" t="s">
        <v>2309</v>
      </c>
      <c r="C14" s="8" t="s">
        <v>2310</v>
      </c>
      <c r="D14" s="25" t="s">
        <v>61</v>
      </c>
      <c r="E14" s="26">
        <v>0</v>
      </c>
      <c r="F14" s="8" t="s">
        <v>52</v>
      </c>
      <c r="G14" s="26">
        <v>0</v>
      </c>
      <c r="H14" s="8" t="s">
        <v>52</v>
      </c>
      <c r="I14" s="26">
        <v>0</v>
      </c>
      <c r="J14" s="8" t="s">
        <v>52</v>
      </c>
      <c r="K14" s="26">
        <v>0</v>
      </c>
      <c r="L14" s="8" t="s">
        <v>52</v>
      </c>
      <c r="M14" s="26">
        <v>0</v>
      </c>
      <c r="N14" s="8" t="s">
        <v>52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1455</v>
      </c>
      <c r="V14" s="26">
        <f t="shared" si="0"/>
        <v>1455</v>
      </c>
      <c r="W14" s="8" t="s">
        <v>2921</v>
      </c>
      <c r="X14" s="8" t="s">
        <v>1843</v>
      </c>
      <c r="Y14" s="2" t="s">
        <v>52</v>
      </c>
      <c r="Z14" s="2" t="s">
        <v>52</v>
      </c>
      <c r="AA14" s="27"/>
      <c r="AB14" s="2" t="s">
        <v>52</v>
      </c>
    </row>
    <row r="15" spans="1:28" ht="30" customHeight="1" x14ac:dyDescent="0.3">
      <c r="A15" s="8" t="s">
        <v>1844</v>
      </c>
      <c r="B15" s="8" t="s">
        <v>1829</v>
      </c>
      <c r="C15" s="8" t="s">
        <v>1830</v>
      </c>
      <c r="D15" s="25" t="s">
        <v>61</v>
      </c>
      <c r="E15" s="26">
        <v>0</v>
      </c>
      <c r="F15" s="8" t="s">
        <v>52</v>
      </c>
      <c r="G15" s="26">
        <v>0</v>
      </c>
      <c r="H15" s="8" t="s">
        <v>52</v>
      </c>
      <c r="I15" s="26">
        <v>0</v>
      </c>
      <c r="J15" s="8" t="s">
        <v>52</v>
      </c>
      <c r="K15" s="26">
        <v>0</v>
      </c>
      <c r="L15" s="8" t="s">
        <v>52</v>
      </c>
      <c r="M15" s="26">
        <v>0</v>
      </c>
      <c r="N15" s="8" t="s">
        <v>52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122800</v>
      </c>
      <c r="V15" s="26">
        <f t="shared" si="0"/>
        <v>122800</v>
      </c>
      <c r="W15" s="8" t="s">
        <v>2922</v>
      </c>
      <c r="X15" s="8" t="s">
        <v>1843</v>
      </c>
      <c r="Y15" s="2" t="s">
        <v>52</v>
      </c>
      <c r="Z15" s="2" t="s">
        <v>52</v>
      </c>
      <c r="AA15" s="27"/>
      <c r="AB15" s="2" t="s">
        <v>52</v>
      </c>
    </row>
    <row r="16" spans="1:28" ht="30" customHeight="1" x14ac:dyDescent="0.3">
      <c r="A16" s="8" t="s">
        <v>2082</v>
      </c>
      <c r="B16" s="8" t="s">
        <v>1829</v>
      </c>
      <c r="C16" s="8" t="s">
        <v>2077</v>
      </c>
      <c r="D16" s="25" t="s">
        <v>61</v>
      </c>
      <c r="E16" s="26">
        <v>0</v>
      </c>
      <c r="F16" s="8" t="s">
        <v>52</v>
      </c>
      <c r="G16" s="26">
        <v>0</v>
      </c>
      <c r="H16" s="8" t="s">
        <v>52</v>
      </c>
      <c r="I16" s="26">
        <v>0</v>
      </c>
      <c r="J16" s="8" t="s">
        <v>52</v>
      </c>
      <c r="K16" s="26">
        <v>0</v>
      </c>
      <c r="L16" s="8" t="s">
        <v>52</v>
      </c>
      <c r="M16" s="26">
        <v>0</v>
      </c>
      <c r="N16" s="8" t="s">
        <v>52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214027</v>
      </c>
      <c r="V16" s="26">
        <f t="shared" si="0"/>
        <v>214027</v>
      </c>
      <c r="W16" s="8" t="s">
        <v>2923</v>
      </c>
      <c r="X16" s="8" t="s">
        <v>1843</v>
      </c>
      <c r="Y16" s="2" t="s">
        <v>52</v>
      </c>
      <c r="Z16" s="2" t="s">
        <v>52</v>
      </c>
      <c r="AA16" s="27"/>
      <c r="AB16" s="2" t="s">
        <v>52</v>
      </c>
    </row>
    <row r="17" spans="1:28" ht="30" customHeight="1" x14ac:dyDescent="0.3">
      <c r="A17" s="8" t="s">
        <v>2410</v>
      </c>
      <c r="B17" s="8" t="s">
        <v>2407</v>
      </c>
      <c r="C17" s="8" t="s">
        <v>2408</v>
      </c>
      <c r="D17" s="25" t="s">
        <v>61</v>
      </c>
      <c r="E17" s="26">
        <v>0</v>
      </c>
      <c r="F17" s="8" t="s">
        <v>52</v>
      </c>
      <c r="G17" s="26">
        <v>0</v>
      </c>
      <c r="H17" s="8" t="s">
        <v>52</v>
      </c>
      <c r="I17" s="26">
        <v>0</v>
      </c>
      <c r="J17" s="8" t="s">
        <v>52</v>
      </c>
      <c r="K17" s="26">
        <v>0</v>
      </c>
      <c r="L17" s="8" t="s">
        <v>52</v>
      </c>
      <c r="M17" s="26">
        <v>0</v>
      </c>
      <c r="N17" s="8" t="s">
        <v>52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36449</v>
      </c>
      <c r="V17" s="26">
        <f t="shared" si="0"/>
        <v>36449</v>
      </c>
      <c r="W17" s="8" t="s">
        <v>2924</v>
      </c>
      <c r="X17" s="8" t="s">
        <v>1843</v>
      </c>
      <c r="Y17" s="2" t="s">
        <v>52</v>
      </c>
      <c r="Z17" s="2" t="s">
        <v>52</v>
      </c>
      <c r="AA17" s="27"/>
      <c r="AB17" s="2" t="s">
        <v>52</v>
      </c>
    </row>
    <row r="18" spans="1:28" ht="30" customHeight="1" x14ac:dyDescent="0.3">
      <c r="A18" s="8" t="s">
        <v>2347</v>
      </c>
      <c r="B18" s="8" t="s">
        <v>2344</v>
      </c>
      <c r="C18" s="8" t="s">
        <v>2345</v>
      </c>
      <c r="D18" s="25" t="s">
        <v>61</v>
      </c>
      <c r="E18" s="26">
        <v>0</v>
      </c>
      <c r="F18" s="8" t="s">
        <v>52</v>
      </c>
      <c r="G18" s="26">
        <v>0</v>
      </c>
      <c r="H18" s="8" t="s">
        <v>52</v>
      </c>
      <c r="I18" s="26">
        <v>0</v>
      </c>
      <c r="J18" s="8" t="s">
        <v>52</v>
      </c>
      <c r="K18" s="26">
        <v>0</v>
      </c>
      <c r="L18" s="8" t="s">
        <v>52</v>
      </c>
      <c r="M18" s="26">
        <v>0</v>
      </c>
      <c r="N18" s="8" t="s">
        <v>52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207472</v>
      </c>
      <c r="V18" s="26">
        <f t="shared" si="0"/>
        <v>207472</v>
      </c>
      <c r="W18" s="8" t="s">
        <v>2925</v>
      </c>
      <c r="X18" s="8" t="s">
        <v>1843</v>
      </c>
      <c r="Y18" s="2" t="s">
        <v>52</v>
      </c>
      <c r="Z18" s="2" t="s">
        <v>52</v>
      </c>
      <c r="AA18" s="27"/>
      <c r="AB18" s="2" t="s">
        <v>52</v>
      </c>
    </row>
    <row r="19" spans="1:28" ht="30" customHeight="1" x14ac:dyDescent="0.3">
      <c r="A19" s="8" t="s">
        <v>2399</v>
      </c>
      <c r="B19" s="8" t="s">
        <v>2396</v>
      </c>
      <c r="C19" s="8" t="s">
        <v>2397</v>
      </c>
      <c r="D19" s="25" t="s">
        <v>61</v>
      </c>
      <c r="E19" s="26">
        <v>0</v>
      </c>
      <c r="F19" s="8" t="s">
        <v>52</v>
      </c>
      <c r="G19" s="26">
        <v>0</v>
      </c>
      <c r="H19" s="8" t="s">
        <v>52</v>
      </c>
      <c r="I19" s="26">
        <v>0</v>
      </c>
      <c r="J19" s="8" t="s">
        <v>52</v>
      </c>
      <c r="K19" s="26">
        <v>0</v>
      </c>
      <c r="L19" s="8" t="s">
        <v>52</v>
      </c>
      <c r="M19" s="26">
        <v>0</v>
      </c>
      <c r="N19" s="8" t="s">
        <v>52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2696</v>
      </c>
      <c r="V19" s="26">
        <f t="shared" si="0"/>
        <v>2696</v>
      </c>
      <c r="W19" s="8" t="s">
        <v>2926</v>
      </c>
      <c r="X19" s="8" t="s">
        <v>1843</v>
      </c>
      <c r="Y19" s="2" t="s">
        <v>52</v>
      </c>
      <c r="Z19" s="2" t="s">
        <v>52</v>
      </c>
      <c r="AA19" s="27"/>
      <c r="AB19" s="2" t="s">
        <v>52</v>
      </c>
    </row>
    <row r="20" spans="1:28" ht="30" customHeight="1" x14ac:dyDescent="0.3">
      <c r="A20" s="8" t="s">
        <v>2450</v>
      </c>
      <c r="B20" s="8" t="s">
        <v>1788</v>
      </c>
      <c r="C20" s="8" t="s">
        <v>1789</v>
      </c>
      <c r="D20" s="25" t="s">
        <v>61</v>
      </c>
      <c r="E20" s="26">
        <v>0</v>
      </c>
      <c r="F20" s="8" t="s">
        <v>52</v>
      </c>
      <c r="G20" s="26">
        <v>0</v>
      </c>
      <c r="H20" s="8" t="s">
        <v>52</v>
      </c>
      <c r="I20" s="26">
        <v>0</v>
      </c>
      <c r="J20" s="8" t="s">
        <v>52</v>
      </c>
      <c r="K20" s="26">
        <v>0</v>
      </c>
      <c r="L20" s="8" t="s">
        <v>52</v>
      </c>
      <c r="M20" s="26">
        <v>0</v>
      </c>
      <c r="N20" s="8" t="s">
        <v>52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2797</v>
      </c>
      <c r="V20" s="26">
        <f t="shared" si="0"/>
        <v>2797</v>
      </c>
      <c r="W20" s="8" t="s">
        <v>2927</v>
      </c>
      <c r="X20" s="8" t="s">
        <v>1843</v>
      </c>
      <c r="Y20" s="2" t="s">
        <v>52</v>
      </c>
      <c r="Z20" s="2" t="s">
        <v>52</v>
      </c>
      <c r="AA20" s="27"/>
      <c r="AB20" s="2" t="s">
        <v>52</v>
      </c>
    </row>
    <row r="21" spans="1:28" ht="30" customHeight="1" x14ac:dyDescent="0.3">
      <c r="A21" s="8" t="s">
        <v>1934</v>
      </c>
      <c r="B21" s="8" t="s">
        <v>1931</v>
      </c>
      <c r="C21" s="8" t="s">
        <v>1932</v>
      </c>
      <c r="D21" s="25" t="s">
        <v>61</v>
      </c>
      <c r="E21" s="26">
        <v>0</v>
      </c>
      <c r="F21" s="8" t="s">
        <v>52</v>
      </c>
      <c r="G21" s="26">
        <v>0</v>
      </c>
      <c r="H21" s="8" t="s">
        <v>52</v>
      </c>
      <c r="I21" s="26">
        <v>0</v>
      </c>
      <c r="J21" s="8" t="s">
        <v>52</v>
      </c>
      <c r="K21" s="26">
        <v>0</v>
      </c>
      <c r="L21" s="8" t="s">
        <v>52</v>
      </c>
      <c r="M21" s="26">
        <v>0</v>
      </c>
      <c r="N21" s="8" t="s">
        <v>52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245333</v>
      </c>
      <c r="V21" s="26">
        <f t="shared" si="0"/>
        <v>245333</v>
      </c>
      <c r="W21" s="8" t="s">
        <v>2928</v>
      </c>
      <c r="X21" s="8" t="s">
        <v>1843</v>
      </c>
      <c r="Y21" s="2" t="s">
        <v>52</v>
      </c>
      <c r="Z21" s="2" t="s">
        <v>52</v>
      </c>
      <c r="AA21" s="27"/>
      <c r="AB21" s="2" t="s">
        <v>52</v>
      </c>
    </row>
    <row r="22" spans="1:28" ht="30" customHeight="1" x14ac:dyDescent="0.3">
      <c r="A22" s="8" t="s">
        <v>2459</v>
      </c>
      <c r="B22" s="8" t="s">
        <v>1803</v>
      </c>
      <c r="C22" s="8" t="s">
        <v>1804</v>
      </c>
      <c r="D22" s="25" t="s">
        <v>61</v>
      </c>
      <c r="E22" s="26">
        <v>0</v>
      </c>
      <c r="F22" s="8" t="s">
        <v>52</v>
      </c>
      <c r="G22" s="26">
        <v>0</v>
      </c>
      <c r="H22" s="8" t="s">
        <v>52</v>
      </c>
      <c r="I22" s="26">
        <v>0</v>
      </c>
      <c r="J22" s="8" t="s">
        <v>52</v>
      </c>
      <c r="K22" s="26">
        <v>0</v>
      </c>
      <c r="L22" s="8" t="s">
        <v>52</v>
      </c>
      <c r="M22" s="26">
        <v>0</v>
      </c>
      <c r="N22" s="8" t="s">
        <v>52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12570</v>
      </c>
      <c r="V22" s="26">
        <f t="shared" si="0"/>
        <v>12570</v>
      </c>
      <c r="W22" s="8" t="s">
        <v>2929</v>
      </c>
      <c r="X22" s="8" t="s">
        <v>1843</v>
      </c>
      <c r="Y22" s="2" t="s">
        <v>52</v>
      </c>
      <c r="Z22" s="2" t="s">
        <v>52</v>
      </c>
      <c r="AA22" s="27"/>
      <c r="AB22" s="2" t="s">
        <v>52</v>
      </c>
    </row>
    <row r="23" spans="1:28" ht="30" customHeight="1" x14ac:dyDescent="0.3">
      <c r="A23" s="8" t="s">
        <v>2456</v>
      </c>
      <c r="B23" s="8" t="s">
        <v>1798</v>
      </c>
      <c r="C23" s="8" t="s">
        <v>1799</v>
      </c>
      <c r="D23" s="25" t="s">
        <v>61</v>
      </c>
      <c r="E23" s="26">
        <v>0</v>
      </c>
      <c r="F23" s="8" t="s">
        <v>52</v>
      </c>
      <c r="G23" s="26">
        <v>0</v>
      </c>
      <c r="H23" s="8" t="s">
        <v>52</v>
      </c>
      <c r="I23" s="26">
        <v>0</v>
      </c>
      <c r="J23" s="8" t="s">
        <v>52</v>
      </c>
      <c r="K23" s="26">
        <v>0</v>
      </c>
      <c r="L23" s="8" t="s">
        <v>52</v>
      </c>
      <c r="M23" s="26">
        <v>0</v>
      </c>
      <c r="N23" s="8" t="s">
        <v>52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1734</v>
      </c>
      <c r="V23" s="26">
        <f t="shared" si="0"/>
        <v>1734</v>
      </c>
      <c r="W23" s="8" t="s">
        <v>2930</v>
      </c>
      <c r="X23" s="8" t="s">
        <v>1843</v>
      </c>
      <c r="Y23" s="2" t="s">
        <v>52</v>
      </c>
      <c r="Z23" s="2" t="s">
        <v>52</v>
      </c>
      <c r="AA23" s="27"/>
      <c r="AB23" s="2" t="s">
        <v>52</v>
      </c>
    </row>
    <row r="24" spans="1:28" ht="30" customHeight="1" x14ac:dyDescent="0.3">
      <c r="A24" s="8" t="s">
        <v>2334</v>
      </c>
      <c r="B24" s="8" t="s">
        <v>2331</v>
      </c>
      <c r="C24" s="8" t="s">
        <v>2332</v>
      </c>
      <c r="D24" s="25" t="s">
        <v>61</v>
      </c>
      <c r="E24" s="26">
        <v>0</v>
      </c>
      <c r="F24" s="8" t="s">
        <v>52</v>
      </c>
      <c r="G24" s="26">
        <v>0</v>
      </c>
      <c r="H24" s="8" t="s">
        <v>52</v>
      </c>
      <c r="I24" s="26">
        <v>0</v>
      </c>
      <c r="J24" s="8" t="s">
        <v>52</v>
      </c>
      <c r="K24" s="26">
        <v>0</v>
      </c>
      <c r="L24" s="8" t="s">
        <v>52</v>
      </c>
      <c r="M24" s="26">
        <v>0</v>
      </c>
      <c r="N24" s="8" t="s">
        <v>52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42159</v>
      </c>
      <c r="V24" s="26">
        <f t="shared" si="0"/>
        <v>42159</v>
      </c>
      <c r="W24" s="8" t="s">
        <v>2931</v>
      </c>
      <c r="X24" s="8" t="s">
        <v>1843</v>
      </c>
      <c r="Y24" s="2" t="s">
        <v>52</v>
      </c>
      <c r="Z24" s="2" t="s">
        <v>52</v>
      </c>
      <c r="AA24" s="27"/>
      <c r="AB24" s="2" t="s">
        <v>52</v>
      </c>
    </row>
    <row r="25" spans="1:28" ht="30" customHeight="1" x14ac:dyDescent="0.3">
      <c r="A25" s="8" t="s">
        <v>2389</v>
      </c>
      <c r="B25" s="8" t="s">
        <v>2331</v>
      </c>
      <c r="C25" s="8" t="s">
        <v>2387</v>
      </c>
      <c r="D25" s="25" t="s">
        <v>61</v>
      </c>
      <c r="E25" s="26">
        <v>0</v>
      </c>
      <c r="F25" s="8" t="s">
        <v>52</v>
      </c>
      <c r="G25" s="26">
        <v>0</v>
      </c>
      <c r="H25" s="8" t="s">
        <v>52</v>
      </c>
      <c r="I25" s="26">
        <v>0</v>
      </c>
      <c r="J25" s="8" t="s">
        <v>52</v>
      </c>
      <c r="K25" s="26">
        <v>0</v>
      </c>
      <c r="L25" s="8" t="s">
        <v>52</v>
      </c>
      <c r="M25" s="26">
        <v>0</v>
      </c>
      <c r="N25" s="8" t="s">
        <v>52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80859</v>
      </c>
      <c r="V25" s="26">
        <f t="shared" si="0"/>
        <v>80859</v>
      </c>
      <c r="W25" s="8" t="s">
        <v>2932</v>
      </c>
      <c r="X25" s="8" t="s">
        <v>1843</v>
      </c>
      <c r="Y25" s="2" t="s">
        <v>52</v>
      </c>
      <c r="Z25" s="2" t="s">
        <v>52</v>
      </c>
      <c r="AA25" s="27"/>
      <c r="AB25" s="2" t="s">
        <v>52</v>
      </c>
    </row>
    <row r="26" spans="1:28" ht="30" customHeight="1" x14ac:dyDescent="0.3">
      <c r="A26" s="8" t="s">
        <v>2152</v>
      </c>
      <c r="B26" s="8" t="s">
        <v>2140</v>
      </c>
      <c r="C26" s="8" t="s">
        <v>2141</v>
      </c>
      <c r="D26" s="25" t="s">
        <v>61</v>
      </c>
      <c r="E26" s="26">
        <v>0</v>
      </c>
      <c r="F26" s="8" t="s">
        <v>52</v>
      </c>
      <c r="G26" s="26">
        <v>0</v>
      </c>
      <c r="H26" s="8" t="s">
        <v>52</v>
      </c>
      <c r="I26" s="26">
        <v>0</v>
      </c>
      <c r="J26" s="8" t="s">
        <v>52</v>
      </c>
      <c r="K26" s="26">
        <v>0</v>
      </c>
      <c r="L26" s="8" t="s">
        <v>52</v>
      </c>
      <c r="M26" s="26">
        <v>0</v>
      </c>
      <c r="N26" s="8" t="s">
        <v>52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594</v>
      </c>
      <c r="V26" s="26">
        <f t="shared" si="0"/>
        <v>594</v>
      </c>
      <c r="W26" s="8" t="s">
        <v>2933</v>
      </c>
      <c r="X26" s="8" t="s">
        <v>1843</v>
      </c>
      <c r="Y26" s="2" t="s">
        <v>52</v>
      </c>
      <c r="Z26" s="2" t="s">
        <v>52</v>
      </c>
      <c r="AA26" s="27"/>
      <c r="AB26" s="2" t="s">
        <v>52</v>
      </c>
    </row>
    <row r="27" spans="1:28" ht="30" customHeight="1" x14ac:dyDescent="0.3">
      <c r="A27" s="8" t="s">
        <v>1942</v>
      </c>
      <c r="B27" s="8" t="s">
        <v>999</v>
      </c>
      <c r="C27" s="8" t="s">
        <v>1941</v>
      </c>
      <c r="D27" s="25" t="s">
        <v>61</v>
      </c>
      <c r="E27" s="26">
        <v>0</v>
      </c>
      <c r="F27" s="8" t="s">
        <v>52</v>
      </c>
      <c r="G27" s="26">
        <v>0</v>
      </c>
      <c r="H27" s="8" t="s">
        <v>52</v>
      </c>
      <c r="I27" s="26">
        <v>0</v>
      </c>
      <c r="J27" s="8" t="s">
        <v>52</v>
      </c>
      <c r="K27" s="26">
        <v>0</v>
      </c>
      <c r="L27" s="8" t="s">
        <v>52</v>
      </c>
      <c r="M27" s="26">
        <v>0</v>
      </c>
      <c r="N27" s="8" t="s">
        <v>52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19523</v>
      </c>
      <c r="V27" s="26">
        <f t="shared" si="0"/>
        <v>19523</v>
      </c>
      <c r="W27" s="8" t="s">
        <v>2934</v>
      </c>
      <c r="X27" s="8" t="s">
        <v>1843</v>
      </c>
      <c r="Y27" s="2" t="s">
        <v>52</v>
      </c>
      <c r="Z27" s="2" t="s">
        <v>52</v>
      </c>
      <c r="AA27" s="27"/>
      <c r="AB27" s="2" t="s">
        <v>52</v>
      </c>
    </row>
    <row r="28" spans="1:28" ht="30" customHeight="1" x14ac:dyDescent="0.3">
      <c r="A28" s="8" t="s">
        <v>1950</v>
      </c>
      <c r="B28" s="8" t="s">
        <v>1004</v>
      </c>
      <c r="C28" s="8" t="s">
        <v>1005</v>
      </c>
      <c r="D28" s="25" t="s">
        <v>61</v>
      </c>
      <c r="E28" s="26">
        <v>0</v>
      </c>
      <c r="F28" s="8" t="s">
        <v>52</v>
      </c>
      <c r="G28" s="26">
        <v>0</v>
      </c>
      <c r="H28" s="8" t="s">
        <v>52</v>
      </c>
      <c r="I28" s="26">
        <v>0</v>
      </c>
      <c r="J28" s="8" t="s">
        <v>52</v>
      </c>
      <c r="K28" s="26">
        <v>0</v>
      </c>
      <c r="L28" s="8" t="s">
        <v>52</v>
      </c>
      <c r="M28" s="26">
        <v>0</v>
      </c>
      <c r="N28" s="8" t="s">
        <v>52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5080</v>
      </c>
      <c r="V28" s="26">
        <f t="shared" si="0"/>
        <v>5080</v>
      </c>
      <c r="W28" s="8" t="s">
        <v>2935</v>
      </c>
      <c r="X28" s="8" t="s">
        <v>1843</v>
      </c>
      <c r="Y28" s="2" t="s">
        <v>52</v>
      </c>
      <c r="Z28" s="2" t="s">
        <v>52</v>
      </c>
      <c r="AA28" s="27"/>
      <c r="AB28" s="2" t="s">
        <v>52</v>
      </c>
    </row>
    <row r="29" spans="1:28" ht="30" customHeight="1" x14ac:dyDescent="0.3">
      <c r="A29" s="8" t="s">
        <v>1958</v>
      </c>
      <c r="B29" s="8" t="s">
        <v>1009</v>
      </c>
      <c r="C29" s="8" t="s">
        <v>1957</v>
      </c>
      <c r="D29" s="25" t="s">
        <v>61</v>
      </c>
      <c r="E29" s="26">
        <v>0</v>
      </c>
      <c r="F29" s="8" t="s">
        <v>52</v>
      </c>
      <c r="G29" s="26">
        <v>0</v>
      </c>
      <c r="H29" s="8" t="s">
        <v>52</v>
      </c>
      <c r="I29" s="26">
        <v>0</v>
      </c>
      <c r="J29" s="8" t="s">
        <v>52</v>
      </c>
      <c r="K29" s="26">
        <v>0</v>
      </c>
      <c r="L29" s="8" t="s">
        <v>52</v>
      </c>
      <c r="M29" s="26">
        <v>0</v>
      </c>
      <c r="N29" s="8" t="s">
        <v>52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33</v>
      </c>
      <c r="V29" s="26">
        <f t="shared" si="0"/>
        <v>33</v>
      </c>
      <c r="W29" s="8" t="s">
        <v>2936</v>
      </c>
      <c r="X29" s="8" t="s">
        <v>1843</v>
      </c>
      <c r="Y29" s="2" t="s">
        <v>52</v>
      </c>
      <c r="Z29" s="2" t="s">
        <v>52</v>
      </c>
      <c r="AA29" s="27"/>
      <c r="AB29" s="2" t="s">
        <v>52</v>
      </c>
    </row>
    <row r="30" spans="1:28" ht="30" customHeight="1" x14ac:dyDescent="0.3">
      <c r="A30" s="8" t="s">
        <v>1962</v>
      </c>
      <c r="B30" s="8" t="s">
        <v>1014</v>
      </c>
      <c r="C30" s="8" t="s">
        <v>1015</v>
      </c>
      <c r="D30" s="25" t="s">
        <v>61</v>
      </c>
      <c r="E30" s="26">
        <v>0</v>
      </c>
      <c r="F30" s="8" t="s">
        <v>52</v>
      </c>
      <c r="G30" s="26">
        <v>0</v>
      </c>
      <c r="H30" s="8" t="s">
        <v>52</v>
      </c>
      <c r="I30" s="26">
        <v>0</v>
      </c>
      <c r="J30" s="8" t="s">
        <v>52</v>
      </c>
      <c r="K30" s="26">
        <v>0</v>
      </c>
      <c r="L30" s="8" t="s">
        <v>52</v>
      </c>
      <c r="M30" s="26">
        <v>0</v>
      </c>
      <c r="N30" s="8" t="s">
        <v>52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15</v>
      </c>
      <c r="V30" s="26">
        <f t="shared" si="0"/>
        <v>15</v>
      </c>
      <c r="W30" s="8" t="s">
        <v>2937</v>
      </c>
      <c r="X30" s="8" t="s">
        <v>1843</v>
      </c>
      <c r="Y30" s="2" t="s">
        <v>52</v>
      </c>
      <c r="Z30" s="2" t="s">
        <v>52</v>
      </c>
      <c r="AA30" s="27"/>
      <c r="AB30" s="2" t="s">
        <v>52</v>
      </c>
    </row>
    <row r="31" spans="1:28" ht="30" customHeight="1" x14ac:dyDescent="0.3">
      <c r="A31" s="8" t="s">
        <v>1333</v>
      </c>
      <c r="B31" s="8" t="s">
        <v>1332</v>
      </c>
      <c r="C31" s="8" t="s">
        <v>950</v>
      </c>
      <c r="D31" s="25" t="s">
        <v>104</v>
      </c>
      <c r="E31" s="26">
        <v>40000</v>
      </c>
      <c r="F31" s="8" t="s">
        <v>52</v>
      </c>
      <c r="G31" s="26">
        <v>0</v>
      </c>
      <c r="H31" s="8" t="s">
        <v>52</v>
      </c>
      <c r="I31" s="26">
        <v>43000</v>
      </c>
      <c r="J31" s="8" t="s">
        <v>2938</v>
      </c>
      <c r="K31" s="26">
        <v>0</v>
      </c>
      <c r="L31" s="8" t="s">
        <v>52</v>
      </c>
      <c r="M31" s="26">
        <v>0</v>
      </c>
      <c r="N31" s="8" t="s">
        <v>52</v>
      </c>
      <c r="O31" s="26">
        <f t="shared" ref="O31:O78" si="1">SMALL(E31:M31,COUNTIF(E31:M31,0)+1)</f>
        <v>40000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8" t="s">
        <v>2939</v>
      </c>
      <c r="X31" s="8" t="s">
        <v>52</v>
      </c>
      <c r="Y31" s="2" t="s">
        <v>52</v>
      </c>
      <c r="Z31" s="2" t="s">
        <v>52</v>
      </c>
      <c r="AA31" s="27"/>
      <c r="AB31" s="2" t="s">
        <v>52</v>
      </c>
    </row>
    <row r="32" spans="1:28" ht="30" customHeight="1" x14ac:dyDescent="0.3">
      <c r="A32" s="8" t="s">
        <v>951</v>
      </c>
      <c r="B32" s="8" t="s">
        <v>949</v>
      </c>
      <c r="C32" s="8" t="s">
        <v>950</v>
      </c>
      <c r="D32" s="25" t="s">
        <v>104</v>
      </c>
      <c r="E32" s="26">
        <v>0</v>
      </c>
      <c r="F32" s="8" t="s">
        <v>52</v>
      </c>
      <c r="G32" s="26">
        <v>0</v>
      </c>
      <c r="H32" s="8" t="s">
        <v>52</v>
      </c>
      <c r="I32" s="26">
        <v>28000</v>
      </c>
      <c r="J32" s="8" t="s">
        <v>2938</v>
      </c>
      <c r="K32" s="26">
        <v>0</v>
      </c>
      <c r="L32" s="8" t="s">
        <v>52</v>
      </c>
      <c r="M32" s="26">
        <v>0</v>
      </c>
      <c r="N32" s="8" t="s">
        <v>52</v>
      </c>
      <c r="O32" s="26">
        <f t="shared" si="1"/>
        <v>28000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8" t="s">
        <v>2940</v>
      </c>
      <c r="X32" s="8" t="s">
        <v>52</v>
      </c>
      <c r="Y32" s="2" t="s">
        <v>52</v>
      </c>
      <c r="Z32" s="2" t="s">
        <v>52</v>
      </c>
      <c r="AA32" s="27"/>
      <c r="AB32" s="2" t="s">
        <v>52</v>
      </c>
    </row>
    <row r="33" spans="1:28" ht="30" customHeight="1" x14ac:dyDescent="0.3">
      <c r="A33" s="8" t="s">
        <v>1242</v>
      </c>
      <c r="B33" s="8" t="s">
        <v>1241</v>
      </c>
      <c r="C33" s="8" t="s">
        <v>326</v>
      </c>
      <c r="D33" s="25" t="s">
        <v>80</v>
      </c>
      <c r="E33" s="26">
        <v>0</v>
      </c>
      <c r="F33" s="8" t="s">
        <v>52</v>
      </c>
      <c r="G33" s="26">
        <v>28500</v>
      </c>
      <c r="H33" s="8" t="s">
        <v>2941</v>
      </c>
      <c r="I33" s="26">
        <v>0</v>
      </c>
      <c r="J33" s="8" t="s">
        <v>52</v>
      </c>
      <c r="K33" s="26">
        <v>0</v>
      </c>
      <c r="L33" s="8" t="s">
        <v>52</v>
      </c>
      <c r="M33" s="26">
        <v>0</v>
      </c>
      <c r="N33" s="8" t="s">
        <v>52</v>
      </c>
      <c r="O33" s="26">
        <f t="shared" si="1"/>
        <v>28500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8" t="s">
        <v>2942</v>
      </c>
      <c r="X33" s="8" t="s">
        <v>52</v>
      </c>
      <c r="Y33" s="2" t="s">
        <v>52</v>
      </c>
      <c r="Z33" s="2" t="s">
        <v>52</v>
      </c>
      <c r="AA33" s="27"/>
      <c r="AB33" s="2" t="s">
        <v>52</v>
      </c>
    </row>
    <row r="34" spans="1:28" ht="30" customHeight="1" x14ac:dyDescent="0.3">
      <c r="A34" s="8" t="s">
        <v>1250</v>
      </c>
      <c r="B34" s="8" t="s">
        <v>1241</v>
      </c>
      <c r="C34" s="8" t="s">
        <v>330</v>
      </c>
      <c r="D34" s="25" t="s">
        <v>80</v>
      </c>
      <c r="E34" s="26">
        <v>0</v>
      </c>
      <c r="F34" s="8" t="s">
        <v>52</v>
      </c>
      <c r="G34" s="26">
        <v>34500</v>
      </c>
      <c r="H34" s="8" t="s">
        <v>2941</v>
      </c>
      <c r="I34" s="26">
        <v>0</v>
      </c>
      <c r="J34" s="8" t="s">
        <v>52</v>
      </c>
      <c r="K34" s="26">
        <v>0</v>
      </c>
      <c r="L34" s="8" t="s">
        <v>52</v>
      </c>
      <c r="M34" s="26">
        <v>0</v>
      </c>
      <c r="N34" s="8" t="s">
        <v>52</v>
      </c>
      <c r="O34" s="26">
        <f t="shared" si="1"/>
        <v>34500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8" t="s">
        <v>2943</v>
      </c>
      <c r="X34" s="8" t="s">
        <v>52</v>
      </c>
      <c r="Y34" s="2" t="s">
        <v>52</v>
      </c>
      <c r="Z34" s="2" t="s">
        <v>52</v>
      </c>
      <c r="AA34" s="27"/>
      <c r="AB34" s="2" t="s">
        <v>52</v>
      </c>
    </row>
    <row r="35" spans="1:28" ht="30" customHeight="1" x14ac:dyDescent="0.3">
      <c r="A35" s="8" t="s">
        <v>1512</v>
      </c>
      <c r="B35" s="8" t="s">
        <v>1510</v>
      </c>
      <c r="C35" s="8" t="s">
        <v>1511</v>
      </c>
      <c r="D35" s="25" t="s">
        <v>80</v>
      </c>
      <c r="E35" s="26">
        <v>0</v>
      </c>
      <c r="F35" s="8" t="s">
        <v>52</v>
      </c>
      <c r="G35" s="26">
        <v>0</v>
      </c>
      <c r="H35" s="8" t="s">
        <v>52</v>
      </c>
      <c r="I35" s="26">
        <v>0</v>
      </c>
      <c r="J35" s="8" t="s">
        <v>52</v>
      </c>
      <c r="K35" s="26">
        <v>110310</v>
      </c>
      <c r="L35" s="8" t="s">
        <v>2944</v>
      </c>
      <c r="M35" s="26">
        <v>0</v>
      </c>
      <c r="N35" s="8" t="s">
        <v>52</v>
      </c>
      <c r="O35" s="26">
        <f t="shared" si="1"/>
        <v>110310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8" t="s">
        <v>2945</v>
      </c>
      <c r="X35" s="8" t="s">
        <v>52</v>
      </c>
      <c r="Y35" s="2" t="s">
        <v>52</v>
      </c>
      <c r="Z35" s="2" t="s">
        <v>52</v>
      </c>
      <c r="AA35" s="27"/>
      <c r="AB35" s="2" t="s">
        <v>52</v>
      </c>
    </row>
    <row r="36" spans="1:28" ht="30" customHeight="1" x14ac:dyDescent="0.3">
      <c r="A36" s="8" t="s">
        <v>1492</v>
      </c>
      <c r="B36" s="8" t="s">
        <v>1490</v>
      </c>
      <c r="C36" s="8" t="s">
        <v>1491</v>
      </c>
      <c r="D36" s="25" t="s">
        <v>80</v>
      </c>
      <c r="E36" s="26">
        <v>0</v>
      </c>
      <c r="F36" s="8" t="s">
        <v>52</v>
      </c>
      <c r="G36" s="26">
        <v>0</v>
      </c>
      <c r="H36" s="8" t="s">
        <v>52</v>
      </c>
      <c r="I36" s="26">
        <v>0</v>
      </c>
      <c r="J36" s="8" t="s">
        <v>52</v>
      </c>
      <c r="K36" s="26">
        <v>0</v>
      </c>
      <c r="L36" s="8" t="s">
        <v>52</v>
      </c>
      <c r="M36" s="26">
        <v>170000</v>
      </c>
      <c r="N36" s="8" t="s">
        <v>2946</v>
      </c>
      <c r="O36" s="26">
        <f t="shared" si="1"/>
        <v>170000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8" t="s">
        <v>2947</v>
      </c>
      <c r="X36" s="8" t="s">
        <v>52</v>
      </c>
      <c r="Y36" s="2" t="s">
        <v>52</v>
      </c>
      <c r="Z36" s="2" t="s">
        <v>52</v>
      </c>
      <c r="AA36" s="27"/>
      <c r="AB36" s="2" t="s">
        <v>52</v>
      </c>
    </row>
    <row r="37" spans="1:28" ht="30" customHeight="1" x14ac:dyDescent="0.3">
      <c r="A37" s="8" t="s">
        <v>1501</v>
      </c>
      <c r="B37" s="8" t="s">
        <v>1499</v>
      </c>
      <c r="C37" s="8" t="s">
        <v>1500</v>
      </c>
      <c r="D37" s="25" t="s">
        <v>69</v>
      </c>
      <c r="E37" s="26">
        <v>0</v>
      </c>
      <c r="F37" s="8" t="s">
        <v>52</v>
      </c>
      <c r="G37" s="26">
        <v>0</v>
      </c>
      <c r="H37" s="8" t="s">
        <v>52</v>
      </c>
      <c r="I37" s="26">
        <v>0</v>
      </c>
      <c r="J37" s="8" t="s">
        <v>52</v>
      </c>
      <c r="K37" s="26">
        <v>0</v>
      </c>
      <c r="L37" s="8" t="s">
        <v>52</v>
      </c>
      <c r="M37" s="26">
        <v>160000</v>
      </c>
      <c r="N37" s="8" t="s">
        <v>2946</v>
      </c>
      <c r="O37" s="26">
        <f t="shared" si="1"/>
        <v>160000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8" t="s">
        <v>2948</v>
      </c>
      <c r="X37" s="8" t="s">
        <v>52</v>
      </c>
      <c r="Y37" s="2" t="s">
        <v>52</v>
      </c>
      <c r="Z37" s="2" t="s">
        <v>52</v>
      </c>
      <c r="AA37" s="27"/>
      <c r="AB37" s="2" t="s">
        <v>52</v>
      </c>
    </row>
    <row r="38" spans="1:28" ht="30" customHeight="1" x14ac:dyDescent="0.3">
      <c r="A38" s="8" t="s">
        <v>1505</v>
      </c>
      <c r="B38" s="8" t="s">
        <v>1503</v>
      </c>
      <c r="C38" s="8" t="s">
        <v>1504</v>
      </c>
      <c r="D38" s="25" t="s">
        <v>69</v>
      </c>
      <c r="E38" s="26">
        <v>0</v>
      </c>
      <c r="F38" s="8" t="s">
        <v>52</v>
      </c>
      <c r="G38" s="26">
        <v>0</v>
      </c>
      <c r="H38" s="8" t="s">
        <v>52</v>
      </c>
      <c r="I38" s="26">
        <v>0</v>
      </c>
      <c r="J38" s="8" t="s">
        <v>52</v>
      </c>
      <c r="K38" s="26">
        <v>0</v>
      </c>
      <c r="L38" s="8" t="s">
        <v>52</v>
      </c>
      <c r="M38" s="26">
        <v>350000</v>
      </c>
      <c r="N38" s="8" t="s">
        <v>2946</v>
      </c>
      <c r="O38" s="26">
        <f t="shared" si="1"/>
        <v>350000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8" t="s">
        <v>2949</v>
      </c>
      <c r="X38" s="8" t="s">
        <v>52</v>
      </c>
      <c r="Y38" s="2" t="s">
        <v>52</v>
      </c>
      <c r="Z38" s="2" t="s">
        <v>52</v>
      </c>
      <c r="AA38" s="27"/>
      <c r="AB38" s="2" t="s">
        <v>52</v>
      </c>
    </row>
    <row r="39" spans="1:28" ht="30" customHeight="1" x14ac:dyDescent="0.3">
      <c r="A39" s="8" t="s">
        <v>1203</v>
      </c>
      <c r="B39" s="8" t="s">
        <v>1202</v>
      </c>
      <c r="C39" s="8" t="s">
        <v>1160</v>
      </c>
      <c r="D39" s="25" t="s">
        <v>80</v>
      </c>
      <c r="E39" s="26">
        <v>0</v>
      </c>
      <c r="F39" s="8" t="s">
        <v>52</v>
      </c>
      <c r="G39" s="26">
        <v>0</v>
      </c>
      <c r="H39" s="8" t="s">
        <v>52</v>
      </c>
      <c r="I39" s="26">
        <v>0</v>
      </c>
      <c r="J39" s="8" t="s">
        <v>52</v>
      </c>
      <c r="K39" s="26">
        <v>0</v>
      </c>
      <c r="L39" s="8" t="s">
        <v>52</v>
      </c>
      <c r="M39" s="26">
        <v>99759</v>
      </c>
      <c r="N39" s="8" t="s">
        <v>52</v>
      </c>
      <c r="O39" s="26">
        <f t="shared" si="1"/>
        <v>99759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8" t="s">
        <v>2950</v>
      </c>
      <c r="X39" s="8" t="s">
        <v>52</v>
      </c>
      <c r="Y39" s="2" t="s">
        <v>52</v>
      </c>
      <c r="Z39" s="2" t="s">
        <v>52</v>
      </c>
      <c r="AA39" s="27"/>
      <c r="AB39" s="2" t="s">
        <v>52</v>
      </c>
    </row>
    <row r="40" spans="1:28" ht="30" customHeight="1" x14ac:dyDescent="0.3">
      <c r="A40" s="8" t="s">
        <v>1236</v>
      </c>
      <c r="B40" s="8" t="s">
        <v>1202</v>
      </c>
      <c r="C40" s="8" t="s">
        <v>278</v>
      </c>
      <c r="D40" s="25" t="s">
        <v>80</v>
      </c>
      <c r="E40" s="26">
        <v>0</v>
      </c>
      <c r="F40" s="8" t="s">
        <v>52</v>
      </c>
      <c r="G40" s="26">
        <v>0</v>
      </c>
      <c r="H40" s="8" t="s">
        <v>52</v>
      </c>
      <c r="I40" s="26">
        <v>0</v>
      </c>
      <c r="J40" s="8" t="s">
        <v>52</v>
      </c>
      <c r="K40" s="26">
        <v>0</v>
      </c>
      <c r="L40" s="8" t="s">
        <v>52</v>
      </c>
      <c r="M40" s="26">
        <v>60559</v>
      </c>
      <c r="N40" s="8" t="s">
        <v>52</v>
      </c>
      <c r="O40" s="26">
        <f t="shared" si="1"/>
        <v>60559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8" t="s">
        <v>2951</v>
      </c>
      <c r="X40" s="8" t="s">
        <v>52</v>
      </c>
      <c r="Y40" s="2" t="s">
        <v>52</v>
      </c>
      <c r="Z40" s="2" t="s">
        <v>52</v>
      </c>
      <c r="AA40" s="27"/>
      <c r="AB40" s="2" t="s">
        <v>52</v>
      </c>
    </row>
    <row r="41" spans="1:28" ht="30" customHeight="1" x14ac:dyDescent="0.3">
      <c r="A41" s="8" t="s">
        <v>1161</v>
      </c>
      <c r="B41" s="8" t="s">
        <v>1159</v>
      </c>
      <c r="C41" s="8" t="s">
        <v>1160</v>
      </c>
      <c r="D41" s="25" t="s">
        <v>80</v>
      </c>
      <c r="E41" s="26">
        <v>0</v>
      </c>
      <c r="F41" s="8" t="s">
        <v>52</v>
      </c>
      <c r="G41" s="26">
        <v>0</v>
      </c>
      <c r="H41" s="8" t="s">
        <v>52</v>
      </c>
      <c r="I41" s="26">
        <v>0</v>
      </c>
      <c r="J41" s="8" t="s">
        <v>52</v>
      </c>
      <c r="K41" s="26">
        <v>0</v>
      </c>
      <c r="L41" s="8" t="s">
        <v>52</v>
      </c>
      <c r="M41" s="26">
        <v>65000</v>
      </c>
      <c r="N41" s="8" t="s">
        <v>52</v>
      </c>
      <c r="O41" s="26">
        <f t="shared" si="1"/>
        <v>65000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8" t="s">
        <v>2952</v>
      </c>
      <c r="X41" s="8" t="s">
        <v>52</v>
      </c>
      <c r="Y41" s="2" t="s">
        <v>52</v>
      </c>
      <c r="Z41" s="2" t="s">
        <v>52</v>
      </c>
      <c r="AA41" s="27"/>
      <c r="AB41" s="2" t="s">
        <v>52</v>
      </c>
    </row>
    <row r="42" spans="1:28" ht="30" customHeight="1" x14ac:dyDescent="0.3">
      <c r="A42" s="8" t="s">
        <v>1165</v>
      </c>
      <c r="B42" s="8" t="s">
        <v>1163</v>
      </c>
      <c r="C42" s="8" t="s">
        <v>1164</v>
      </c>
      <c r="D42" s="25" t="s">
        <v>1037</v>
      </c>
      <c r="E42" s="26">
        <v>0</v>
      </c>
      <c r="F42" s="8" t="s">
        <v>52</v>
      </c>
      <c r="G42" s="26">
        <v>0</v>
      </c>
      <c r="H42" s="8" t="s">
        <v>52</v>
      </c>
      <c r="I42" s="26">
        <v>0</v>
      </c>
      <c r="J42" s="8" t="s">
        <v>52</v>
      </c>
      <c r="K42" s="26">
        <v>0</v>
      </c>
      <c r="L42" s="8" t="s">
        <v>52</v>
      </c>
      <c r="M42" s="26">
        <v>390</v>
      </c>
      <c r="N42" s="8" t="s">
        <v>52</v>
      </c>
      <c r="O42" s="26">
        <f t="shared" si="1"/>
        <v>390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8" t="s">
        <v>2953</v>
      </c>
      <c r="X42" s="8" t="s">
        <v>52</v>
      </c>
      <c r="Y42" s="2" t="s">
        <v>52</v>
      </c>
      <c r="Z42" s="2" t="s">
        <v>52</v>
      </c>
      <c r="AA42" s="27"/>
      <c r="AB42" s="2" t="s">
        <v>52</v>
      </c>
    </row>
    <row r="43" spans="1:28" ht="30" customHeight="1" x14ac:dyDescent="0.3">
      <c r="A43" s="8" t="s">
        <v>799</v>
      </c>
      <c r="B43" s="8" t="s">
        <v>796</v>
      </c>
      <c r="C43" s="8" t="s">
        <v>797</v>
      </c>
      <c r="D43" s="25" t="s">
        <v>80</v>
      </c>
      <c r="E43" s="26">
        <v>112500</v>
      </c>
      <c r="F43" s="8" t="s">
        <v>52</v>
      </c>
      <c r="G43" s="26">
        <v>0</v>
      </c>
      <c r="H43" s="8" t="s">
        <v>52</v>
      </c>
      <c r="I43" s="26">
        <v>0</v>
      </c>
      <c r="J43" s="8" t="s">
        <v>52</v>
      </c>
      <c r="K43" s="26">
        <v>0</v>
      </c>
      <c r="L43" s="8" t="s">
        <v>52</v>
      </c>
      <c r="M43" s="26">
        <v>0</v>
      </c>
      <c r="N43" s="8" t="s">
        <v>52</v>
      </c>
      <c r="O43" s="26">
        <f t="shared" si="1"/>
        <v>112500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8" t="s">
        <v>2954</v>
      </c>
      <c r="X43" s="8" t="s">
        <v>798</v>
      </c>
      <c r="Y43" s="2" t="s">
        <v>52</v>
      </c>
      <c r="Z43" s="2" t="s">
        <v>52</v>
      </c>
      <c r="AA43" s="27"/>
      <c r="AB43" s="2" t="s">
        <v>1135</v>
      </c>
    </row>
    <row r="44" spans="1:28" ht="30" customHeight="1" x14ac:dyDescent="0.3">
      <c r="A44" s="8" t="s">
        <v>1139</v>
      </c>
      <c r="B44" s="8" t="s">
        <v>1137</v>
      </c>
      <c r="C44" s="8" t="s">
        <v>1138</v>
      </c>
      <c r="D44" s="25" t="s">
        <v>623</v>
      </c>
      <c r="E44" s="26">
        <v>0</v>
      </c>
      <c r="F44" s="8" t="s">
        <v>52</v>
      </c>
      <c r="G44" s="26">
        <v>0</v>
      </c>
      <c r="H44" s="8" t="s">
        <v>52</v>
      </c>
      <c r="I44" s="26">
        <v>0</v>
      </c>
      <c r="J44" s="8" t="s">
        <v>52</v>
      </c>
      <c r="K44" s="26">
        <v>0</v>
      </c>
      <c r="L44" s="8" t="s">
        <v>52</v>
      </c>
      <c r="M44" s="26">
        <v>5906.2</v>
      </c>
      <c r="N44" s="8" t="s">
        <v>52</v>
      </c>
      <c r="O44" s="26">
        <f t="shared" si="1"/>
        <v>5906.2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8" t="s">
        <v>2955</v>
      </c>
      <c r="X44" s="8" t="s">
        <v>52</v>
      </c>
      <c r="Y44" s="2" t="s">
        <v>52</v>
      </c>
      <c r="Z44" s="2" t="s">
        <v>52</v>
      </c>
      <c r="AA44" s="27"/>
      <c r="AB44" s="2" t="s">
        <v>52</v>
      </c>
    </row>
    <row r="45" spans="1:28" ht="30" customHeight="1" x14ac:dyDescent="0.3">
      <c r="A45" s="8" t="s">
        <v>127</v>
      </c>
      <c r="B45" s="8" t="s">
        <v>125</v>
      </c>
      <c r="C45" s="8" t="s">
        <v>126</v>
      </c>
      <c r="D45" s="25" t="s">
        <v>104</v>
      </c>
      <c r="E45" s="26">
        <v>0</v>
      </c>
      <c r="F45" s="8" t="s">
        <v>52</v>
      </c>
      <c r="G45" s="26">
        <v>0</v>
      </c>
      <c r="H45" s="8" t="s">
        <v>52</v>
      </c>
      <c r="I45" s="26">
        <v>0</v>
      </c>
      <c r="J45" s="8" t="s">
        <v>52</v>
      </c>
      <c r="K45" s="26">
        <v>65820</v>
      </c>
      <c r="L45" s="8" t="s">
        <v>2956</v>
      </c>
      <c r="M45" s="26">
        <v>0</v>
      </c>
      <c r="N45" s="8" t="s">
        <v>52</v>
      </c>
      <c r="O45" s="26">
        <f t="shared" si="1"/>
        <v>65820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8" t="s">
        <v>2957</v>
      </c>
      <c r="X45" s="8" t="s">
        <v>52</v>
      </c>
      <c r="Y45" s="2" t="s">
        <v>52</v>
      </c>
      <c r="Z45" s="2" t="s">
        <v>52</v>
      </c>
      <c r="AA45" s="27"/>
      <c r="AB45" s="2" t="s">
        <v>52</v>
      </c>
    </row>
    <row r="46" spans="1:28" ht="30" customHeight="1" x14ac:dyDescent="0.3">
      <c r="A46" s="8" t="s">
        <v>130</v>
      </c>
      <c r="B46" s="8" t="s">
        <v>125</v>
      </c>
      <c r="C46" s="8" t="s">
        <v>129</v>
      </c>
      <c r="D46" s="25" t="s">
        <v>104</v>
      </c>
      <c r="E46" s="26">
        <v>0</v>
      </c>
      <c r="F46" s="8" t="s">
        <v>52</v>
      </c>
      <c r="G46" s="26">
        <v>0</v>
      </c>
      <c r="H46" s="8" t="s">
        <v>52</v>
      </c>
      <c r="I46" s="26">
        <v>0</v>
      </c>
      <c r="J46" s="8" t="s">
        <v>52</v>
      </c>
      <c r="K46" s="26">
        <v>74620</v>
      </c>
      <c r="L46" s="8" t="s">
        <v>2956</v>
      </c>
      <c r="M46" s="26">
        <v>0</v>
      </c>
      <c r="N46" s="8" t="s">
        <v>52</v>
      </c>
      <c r="O46" s="26">
        <f t="shared" si="1"/>
        <v>74620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8" t="s">
        <v>2958</v>
      </c>
      <c r="X46" s="8" t="s">
        <v>52</v>
      </c>
      <c r="Y46" s="2" t="s">
        <v>52</v>
      </c>
      <c r="Z46" s="2" t="s">
        <v>52</v>
      </c>
      <c r="AA46" s="27"/>
      <c r="AB46" s="2" t="s">
        <v>52</v>
      </c>
    </row>
    <row r="47" spans="1:28" ht="30" customHeight="1" x14ac:dyDescent="0.3">
      <c r="A47" s="8" t="s">
        <v>135</v>
      </c>
      <c r="B47" s="8" t="s">
        <v>132</v>
      </c>
      <c r="C47" s="8" t="s">
        <v>133</v>
      </c>
      <c r="D47" s="25" t="s">
        <v>134</v>
      </c>
      <c r="E47" s="26">
        <v>0</v>
      </c>
      <c r="F47" s="8" t="s">
        <v>52</v>
      </c>
      <c r="G47" s="26">
        <v>0</v>
      </c>
      <c r="H47" s="8" t="s">
        <v>52</v>
      </c>
      <c r="I47" s="26">
        <v>0</v>
      </c>
      <c r="J47" s="8" t="s">
        <v>52</v>
      </c>
      <c r="K47" s="26">
        <v>820000</v>
      </c>
      <c r="L47" s="8" t="s">
        <v>2959</v>
      </c>
      <c r="M47" s="26">
        <v>0</v>
      </c>
      <c r="N47" s="8" t="s">
        <v>52</v>
      </c>
      <c r="O47" s="26">
        <f t="shared" si="1"/>
        <v>820000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8" t="s">
        <v>2960</v>
      </c>
      <c r="X47" s="8" t="s">
        <v>52</v>
      </c>
      <c r="Y47" s="2" t="s">
        <v>52</v>
      </c>
      <c r="Z47" s="2" t="s">
        <v>52</v>
      </c>
      <c r="AA47" s="27"/>
      <c r="AB47" s="2" t="s">
        <v>52</v>
      </c>
    </row>
    <row r="48" spans="1:28" ht="30" customHeight="1" x14ac:dyDescent="0.3">
      <c r="A48" s="8" t="s">
        <v>138</v>
      </c>
      <c r="B48" s="8" t="s">
        <v>132</v>
      </c>
      <c r="C48" s="8" t="s">
        <v>137</v>
      </c>
      <c r="D48" s="25" t="s">
        <v>134</v>
      </c>
      <c r="E48" s="26">
        <v>0</v>
      </c>
      <c r="F48" s="8" t="s">
        <v>52</v>
      </c>
      <c r="G48" s="26">
        <v>0</v>
      </c>
      <c r="H48" s="8" t="s">
        <v>52</v>
      </c>
      <c r="I48" s="26">
        <v>0</v>
      </c>
      <c r="J48" s="8" t="s">
        <v>52</v>
      </c>
      <c r="K48" s="26">
        <v>810000</v>
      </c>
      <c r="L48" s="8" t="s">
        <v>2959</v>
      </c>
      <c r="M48" s="26">
        <v>0</v>
      </c>
      <c r="N48" s="8" t="s">
        <v>52</v>
      </c>
      <c r="O48" s="26">
        <f t="shared" si="1"/>
        <v>810000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8" t="s">
        <v>2961</v>
      </c>
      <c r="X48" s="8" t="s">
        <v>52</v>
      </c>
      <c r="Y48" s="2" t="s">
        <v>52</v>
      </c>
      <c r="Z48" s="2" t="s">
        <v>52</v>
      </c>
      <c r="AA48" s="27"/>
      <c r="AB48" s="2" t="s">
        <v>52</v>
      </c>
    </row>
    <row r="49" spans="1:28" ht="30" customHeight="1" x14ac:dyDescent="0.3">
      <c r="A49" s="8" t="s">
        <v>141</v>
      </c>
      <c r="B49" s="8" t="s">
        <v>132</v>
      </c>
      <c r="C49" s="8" t="s">
        <v>140</v>
      </c>
      <c r="D49" s="25" t="s">
        <v>134</v>
      </c>
      <c r="E49" s="26">
        <v>0</v>
      </c>
      <c r="F49" s="8" t="s">
        <v>52</v>
      </c>
      <c r="G49" s="26">
        <v>0</v>
      </c>
      <c r="H49" s="8" t="s">
        <v>52</v>
      </c>
      <c r="I49" s="26">
        <v>0</v>
      </c>
      <c r="J49" s="8" t="s">
        <v>52</v>
      </c>
      <c r="K49" s="26">
        <v>805000</v>
      </c>
      <c r="L49" s="8" t="s">
        <v>2959</v>
      </c>
      <c r="M49" s="26">
        <v>0</v>
      </c>
      <c r="N49" s="8" t="s">
        <v>52</v>
      </c>
      <c r="O49" s="26">
        <f t="shared" si="1"/>
        <v>805000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8" t="s">
        <v>2962</v>
      </c>
      <c r="X49" s="8" t="s">
        <v>52</v>
      </c>
      <c r="Y49" s="2" t="s">
        <v>52</v>
      </c>
      <c r="Z49" s="2" t="s">
        <v>52</v>
      </c>
      <c r="AA49" s="27"/>
      <c r="AB49" s="2" t="s">
        <v>52</v>
      </c>
    </row>
    <row r="50" spans="1:28" ht="30" customHeight="1" x14ac:dyDescent="0.3">
      <c r="A50" s="8" t="s">
        <v>251</v>
      </c>
      <c r="B50" s="8" t="s">
        <v>250</v>
      </c>
      <c r="C50" s="8" t="s">
        <v>52</v>
      </c>
      <c r="D50" s="25" t="s">
        <v>196</v>
      </c>
      <c r="E50" s="26">
        <v>0</v>
      </c>
      <c r="F50" s="8" t="s">
        <v>52</v>
      </c>
      <c r="G50" s="26">
        <v>0</v>
      </c>
      <c r="H50" s="8" t="s">
        <v>52</v>
      </c>
      <c r="I50" s="26">
        <v>3600</v>
      </c>
      <c r="J50" s="8" t="s">
        <v>2963</v>
      </c>
      <c r="K50" s="26">
        <v>0</v>
      </c>
      <c r="L50" s="8" t="s">
        <v>52</v>
      </c>
      <c r="M50" s="26">
        <v>0</v>
      </c>
      <c r="N50" s="8" t="s">
        <v>52</v>
      </c>
      <c r="O50" s="26">
        <f t="shared" si="1"/>
        <v>3600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8" t="s">
        <v>2964</v>
      </c>
      <c r="X50" s="8" t="s">
        <v>52</v>
      </c>
      <c r="Y50" s="2" t="s">
        <v>52</v>
      </c>
      <c r="Z50" s="2" t="s">
        <v>52</v>
      </c>
      <c r="AA50" s="27"/>
      <c r="AB50" s="2" t="s">
        <v>52</v>
      </c>
    </row>
    <row r="51" spans="1:28" ht="30" customHeight="1" x14ac:dyDescent="0.3">
      <c r="A51" s="8" t="s">
        <v>254</v>
      </c>
      <c r="B51" s="8" t="s">
        <v>253</v>
      </c>
      <c r="C51" s="8" t="s">
        <v>52</v>
      </c>
      <c r="D51" s="25" t="s">
        <v>196</v>
      </c>
      <c r="E51" s="26">
        <v>0</v>
      </c>
      <c r="F51" s="8" t="s">
        <v>52</v>
      </c>
      <c r="G51" s="26">
        <v>0</v>
      </c>
      <c r="H51" s="8" t="s">
        <v>52</v>
      </c>
      <c r="I51" s="26">
        <v>3540</v>
      </c>
      <c r="J51" s="8" t="s">
        <v>2963</v>
      </c>
      <c r="K51" s="26">
        <v>0</v>
      </c>
      <c r="L51" s="8" t="s">
        <v>52</v>
      </c>
      <c r="M51" s="26">
        <v>0</v>
      </c>
      <c r="N51" s="8" t="s">
        <v>52</v>
      </c>
      <c r="O51" s="26">
        <f t="shared" si="1"/>
        <v>3540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8" t="s">
        <v>2965</v>
      </c>
      <c r="X51" s="8" t="s">
        <v>52</v>
      </c>
      <c r="Y51" s="2" t="s">
        <v>52</v>
      </c>
      <c r="Z51" s="2" t="s">
        <v>52</v>
      </c>
      <c r="AA51" s="27"/>
      <c r="AB51" s="2" t="s">
        <v>52</v>
      </c>
    </row>
    <row r="52" spans="1:28" ht="30" customHeight="1" x14ac:dyDescent="0.3">
      <c r="A52" s="8" t="s">
        <v>258</v>
      </c>
      <c r="B52" s="8" t="s">
        <v>256</v>
      </c>
      <c r="C52" s="8" t="s">
        <v>257</v>
      </c>
      <c r="D52" s="25" t="s">
        <v>196</v>
      </c>
      <c r="E52" s="26">
        <v>0</v>
      </c>
      <c r="F52" s="8" t="s">
        <v>52</v>
      </c>
      <c r="G52" s="26">
        <v>0</v>
      </c>
      <c r="H52" s="8" t="s">
        <v>52</v>
      </c>
      <c r="I52" s="26">
        <v>3500</v>
      </c>
      <c r="J52" s="8" t="s">
        <v>2963</v>
      </c>
      <c r="K52" s="26">
        <v>0</v>
      </c>
      <c r="L52" s="8" t="s">
        <v>52</v>
      </c>
      <c r="M52" s="26">
        <v>0</v>
      </c>
      <c r="N52" s="8" t="s">
        <v>52</v>
      </c>
      <c r="O52" s="26">
        <f t="shared" si="1"/>
        <v>3500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8" t="s">
        <v>2966</v>
      </c>
      <c r="X52" s="8" t="s">
        <v>52</v>
      </c>
      <c r="Y52" s="2" t="s">
        <v>52</v>
      </c>
      <c r="Z52" s="2" t="s">
        <v>52</v>
      </c>
      <c r="AA52" s="27"/>
      <c r="AB52" s="2" t="s">
        <v>52</v>
      </c>
    </row>
    <row r="53" spans="1:28" ht="30" customHeight="1" x14ac:dyDescent="0.3">
      <c r="A53" s="8" t="s">
        <v>261</v>
      </c>
      <c r="B53" s="8" t="s">
        <v>256</v>
      </c>
      <c r="C53" s="8" t="s">
        <v>260</v>
      </c>
      <c r="D53" s="25" t="s">
        <v>196</v>
      </c>
      <c r="E53" s="26">
        <v>0</v>
      </c>
      <c r="F53" s="8" t="s">
        <v>52</v>
      </c>
      <c r="G53" s="26">
        <v>0</v>
      </c>
      <c r="H53" s="8" t="s">
        <v>52</v>
      </c>
      <c r="I53" s="26">
        <v>3840</v>
      </c>
      <c r="J53" s="8" t="s">
        <v>2963</v>
      </c>
      <c r="K53" s="26">
        <v>0</v>
      </c>
      <c r="L53" s="8" t="s">
        <v>52</v>
      </c>
      <c r="M53" s="26">
        <v>0</v>
      </c>
      <c r="N53" s="8" t="s">
        <v>52</v>
      </c>
      <c r="O53" s="26">
        <f t="shared" si="1"/>
        <v>3840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8" t="s">
        <v>2967</v>
      </c>
      <c r="X53" s="8" t="s">
        <v>52</v>
      </c>
      <c r="Y53" s="2" t="s">
        <v>52</v>
      </c>
      <c r="Z53" s="2" t="s">
        <v>52</v>
      </c>
      <c r="AA53" s="27"/>
      <c r="AB53" s="2" t="s">
        <v>52</v>
      </c>
    </row>
    <row r="54" spans="1:28" ht="30" customHeight="1" x14ac:dyDescent="0.3">
      <c r="A54" s="8" t="s">
        <v>266</v>
      </c>
      <c r="B54" s="8" t="s">
        <v>263</v>
      </c>
      <c r="C54" s="8" t="s">
        <v>264</v>
      </c>
      <c r="D54" s="25" t="s">
        <v>80</v>
      </c>
      <c r="E54" s="26">
        <v>0</v>
      </c>
      <c r="F54" s="8" t="s">
        <v>52</v>
      </c>
      <c r="G54" s="26">
        <v>0</v>
      </c>
      <c r="H54" s="8" t="s">
        <v>52</v>
      </c>
      <c r="I54" s="26">
        <v>0</v>
      </c>
      <c r="J54" s="8" t="s">
        <v>52</v>
      </c>
      <c r="K54" s="26">
        <v>130000</v>
      </c>
      <c r="L54" s="8" t="s">
        <v>2968</v>
      </c>
      <c r="M54" s="26">
        <v>0</v>
      </c>
      <c r="N54" s="8" t="s">
        <v>52</v>
      </c>
      <c r="O54" s="26">
        <f t="shared" si="1"/>
        <v>130000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8" t="s">
        <v>2969</v>
      </c>
      <c r="X54" s="8" t="s">
        <v>265</v>
      </c>
      <c r="Y54" s="2" t="s">
        <v>52</v>
      </c>
      <c r="Z54" s="2" t="s">
        <v>52</v>
      </c>
      <c r="AA54" s="27"/>
      <c r="AB54" s="2" t="s">
        <v>52</v>
      </c>
    </row>
    <row r="55" spans="1:28" ht="30" customHeight="1" x14ac:dyDescent="0.3">
      <c r="A55" s="8" t="s">
        <v>1226</v>
      </c>
      <c r="B55" s="8" t="s">
        <v>1224</v>
      </c>
      <c r="C55" s="8" t="s">
        <v>1225</v>
      </c>
      <c r="D55" s="25" t="s">
        <v>80</v>
      </c>
      <c r="E55" s="26">
        <v>0</v>
      </c>
      <c r="F55" s="8" t="s">
        <v>52</v>
      </c>
      <c r="G55" s="26">
        <v>0</v>
      </c>
      <c r="H55" s="8" t="s">
        <v>52</v>
      </c>
      <c r="I55" s="26">
        <v>0</v>
      </c>
      <c r="J55" s="8" t="s">
        <v>52</v>
      </c>
      <c r="K55" s="26">
        <v>30000</v>
      </c>
      <c r="L55" s="8" t="s">
        <v>2970</v>
      </c>
      <c r="M55" s="26">
        <v>0</v>
      </c>
      <c r="N55" s="8" t="s">
        <v>52</v>
      </c>
      <c r="O55" s="26">
        <f t="shared" si="1"/>
        <v>30000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8" t="s">
        <v>2971</v>
      </c>
      <c r="X55" s="8" t="s">
        <v>265</v>
      </c>
      <c r="Y55" s="2" t="s">
        <v>52</v>
      </c>
      <c r="Z55" s="2" t="s">
        <v>52</v>
      </c>
      <c r="AA55" s="27"/>
      <c r="AB55" s="2" t="s">
        <v>52</v>
      </c>
    </row>
    <row r="56" spans="1:28" ht="30" customHeight="1" x14ac:dyDescent="0.3">
      <c r="A56" s="8" t="s">
        <v>1231</v>
      </c>
      <c r="B56" s="8" t="s">
        <v>1229</v>
      </c>
      <c r="C56" s="8" t="s">
        <v>1230</v>
      </c>
      <c r="D56" s="25" t="s">
        <v>196</v>
      </c>
      <c r="E56" s="26">
        <v>0</v>
      </c>
      <c r="F56" s="8" t="s">
        <v>52</v>
      </c>
      <c r="G56" s="26">
        <v>0</v>
      </c>
      <c r="H56" s="8" t="s">
        <v>52</v>
      </c>
      <c r="I56" s="26">
        <v>0</v>
      </c>
      <c r="J56" s="8" t="s">
        <v>52</v>
      </c>
      <c r="K56" s="26">
        <v>0</v>
      </c>
      <c r="L56" s="8" t="s">
        <v>52</v>
      </c>
      <c r="M56" s="26">
        <v>1560</v>
      </c>
      <c r="N56" s="8" t="s">
        <v>52</v>
      </c>
      <c r="O56" s="26">
        <f t="shared" si="1"/>
        <v>1560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8" t="s">
        <v>2972</v>
      </c>
      <c r="X56" s="8" t="s">
        <v>52</v>
      </c>
      <c r="Y56" s="2" t="s">
        <v>52</v>
      </c>
      <c r="Z56" s="2" t="s">
        <v>52</v>
      </c>
      <c r="AA56" s="27"/>
      <c r="AB56" s="2" t="s">
        <v>52</v>
      </c>
    </row>
    <row r="57" spans="1:28" ht="30" customHeight="1" x14ac:dyDescent="0.3">
      <c r="A57" s="8" t="s">
        <v>568</v>
      </c>
      <c r="B57" s="8" t="s">
        <v>566</v>
      </c>
      <c r="C57" s="8" t="s">
        <v>567</v>
      </c>
      <c r="D57" s="25" t="s">
        <v>69</v>
      </c>
      <c r="E57" s="26">
        <v>4500000</v>
      </c>
      <c r="F57" s="8" t="s">
        <v>52</v>
      </c>
      <c r="G57" s="26">
        <v>0</v>
      </c>
      <c r="H57" s="8" t="s">
        <v>52</v>
      </c>
      <c r="I57" s="26">
        <v>0</v>
      </c>
      <c r="J57" s="8" t="s">
        <v>52</v>
      </c>
      <c r="K57" s="26">
        <v>0</v>
      </c>
      <c r="L57" s="8" t="s">
        <v>52</v>
      </c>
      <c r="M57" s="26">
        <v>0</v>
      </c>
      <c r="N57" s="8" t="s">
        <v>52</v>
      </c>
      <c r="O57" s="26">
        <f t="shared" si="1"/>
        <v>4500000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8" t="s">
        <v>2973</v>
      </c>
      <c r="X57" s="8" t="s">
        <v>814</v>
      </c>
      <c r="Y57" s="2" t="s">
        <v>52</v>
      </c>
      <c r="Z57" s="2" t="s">
        <v>52</v>
      </c>
      <c r="AA57" s="27"/>
      <c r="AB57" s="2" t="s">
        <v>1135</v>
      </c>
    </row>
    <row r="58" spans="1:28" ht="30" customHeight="1" x14ac:dyDescent="0.3">
      <c r="A58" s="8" t="s">
        <v>572</v>
      </c>
      <c r="B58" s="8" t="s">
        <v>570</v>
      </c>
      <c r="C58" s="8" t="s">
        <v>571</v>
      </c>
      <c r="D58" s="25" t="s">
        <v>69</v>
      </c>
      <c r="E58" s="26">
        <v>300000</v>
      </c>
      <c r="F58" s="8" t="s">
        <v>52</v>
      </c>
      <c r="G58" s="26">
        <v>0</v>
      </c>
      <c r="H58" s="8" t="s">
        <v>52</v>
      </c>
      <c r="I58" s="26">
        <v>0</v>
      </c>
      <c r="J58" s="8" t="s">
        <v>52</v>
      </c>
      <c r="K58" s="26">
        <v>0</v>
      </c>
      <c r="L58" s="8" t="s">
        <v>52</v>
      </c>
      <c r="M58" s="26">
        <v>0</v>
      </c>
      <c r="N58" s="8" t="s">
        <v>52</v>
      </c>
      <c r="O58" s="26">
        <f t="shared" si="1"/>
        <v>300000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8" t="s">
        <v>2974</v>
      </c>
      <c r="X58" s="8" t="s">
        <v>816</v>
      </c>
      <c r="Y58" s="2" t="s">
        <v>52</v>
      </c>
      <c r="Z58" s="2" t="s">
        <v>52</v>
      </c>
      <c r="AA58" s="27"/>
      <c r="AB58" s="2" t="s">
        <v>1135</v>
      </c>
    </row>
    <row r="59" spans="1:28" ht="30" customHeight="1" x14ac:dyDescent="0.3">
      <c r="A59" s="8" t="s">
        <v>576</v>
      </c>
      <c r="B59" s="8" t="s">
        <v>574</v>
      </c>
      <c r="C59" s="8" t="s">
        <v>575</v>
      </c>
      <c r="D59" s="25" t="s">
        <v>69</v>
      </c>
      <c r="E59" s="26">
        <v>390000</v>
      </c>
      <c r="F59" s="8" t="s">
        <v>52</v>
      </c>
      <c r="G59" s="26">
        <v>0</v>
      </c>
      <c r="H59" s="8" t="s">
        <v>52</v>
      </c>
      <c r="I59" s="26">
        <v>0</v>
      </c>
      <c r="J59" s="8" t="s">
        <v>52</v>
      </c>
      <c r="K59" s="26">
        <v>0</v>
      </c>
      <c r="L59" s="8" t="s">
        <v>52</v>
      </c>
      <c r="M59" s="26">
        <v>0</v>
      </c>
      <c r="N59" s="8" t="s">
        <v>52</v>
      </c>
      <c r="O59" s="26">
        <f t="shared" si="1"/>
        <v>390000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8" t="s">
        <v>2975</v>
      </c>
      <c r="X59" s="8" t="s">
        <v>818</v>
      </c>
      <c r="Y59" s="2" t="s">
        <v>52</v>
      </c>
      <c r="Z59" s="2" t="s">
        <v>52</v>
      </c>
      <c r="AA59" s="27"/>
      <c r="AB59" s="2" t="s">
        <v>1135</v>
      </c>
    </row>
    <row r="60" spans="1:28" ht="30" customHeight="1" x14ac:dyDescent="0.3">
      <c r="A60" s="8" t="s">
        <v>580</v>
      </c>
      <c r="B60" s="8" t="s">
        <v>578</v>
      </c>
      <c r="C60" s="8" t="s">
        <v>579</v>
      </c>
      <c r="D60" s="25" t="s">
        <v>69</v>
      </c>
      <c r="E60" s="26">
        <v>2387910</v>
      </c>
      <c r="F60" s="8" t="s">
        <v>52</v>
      </c>
      <c r="G60" s="26">
        <v>0</v>
      </c>
      <c r="H60" s="8" t="s">
        <v>52</v>
      </c>
      <c r="I60" s="26">
        <v>0</v>
      </c>
      <c r="J60" s="8" t="s">
        <v>52</v>
      </c>
      <c r="K60" s="26">
        <v>0</v>
      </c>
      <c r="L60" s="8" t="s">
        <v>52</v>
      </c>
      <c r="M60" s="26">
        <v>0</v>
      </c>
      <c r="N60" s="8" t="s">
        <v>52</v>
      </c>
      <c r="O60" s="26">
        <f t="shared" si="1"/>
        <v>2387910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8" t="s">
        <v>2976</v>
      </c>
      <c r="X60" s="8" t="s">
        <v>820</v>
      </c>
      <c r="Y60" s="2" t="s">
        <v>52</v>
      </c>
      <c r="Z60" s="2" t="s">
        <v>52</v>
      </c>
      <c r="AA60" s="27"/>
      <c r="AB60" s="2" t="s">
        <v>1135</v>
      </c>
    </row>
    <row r="61" spans="1:28" ht="30" customHeight="1" x14ac:dyDescent="0.3">
      <c r="A61" s="8" t="s">
        <v>584</v>
      </c>
      <c r="B61" s="8" t="s">
        <v>582</v>
      </c>
      <c r="C61" s="8" t="s">
        <v>583</v>
      </c>
      <c r="D61" s="25" t="s">
        <v>69</v>
      </c>
      <c r="E61" s="26">
        <v>2709950</v>
      </c>
      <c r="F61" s="8" t="s">
        <v>52</v>
      </c>
      <c r="G61" s="26">
        <v>0</v>
      </c>
      <c r="H61" s="8" t="s">
        <v>52</v>
      </c>
      <c r="I61" s="26">
        <v>0</v>
      </c>
      <c r="J61" s="8" t="s">
        <v>52</v>
      </c>
      <c r="K61" s="26">
        <v>0</v>
      </c>
      <c r="L61" s="8" t="s">
        <v>52</v>
      </c>
      <c r="M61" s="26">
        <v>0</v>
      </c>
      <c r="N61" s="8" t="s">
        <v>52</v>
      </c>
      <c r="O61" s="26">
        <f t="shared" si="1"/>
        <v>2709950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8" t="s">
        <v>2977</v>
      </c>
      <c r="X61" s="8" t="s">
        <v>822</v>
      </c>
      <c r="Y61" s="2" t="s">
        <v>52</v>
      </c>
      <c r="Z61" s="2" t="s">
        <v>52</v>
      </c>
      <c r="AA61" s="27"/>
      <c r="AB61" s="2" t="s">
        <v>1135</v>
      </c>
    </row>
    <row r="62" spans="1:28" ht="30" customHeight="1" x14ac:dyDescent="0.3">
      <c r="A62" s="8" t="s">
        <v>588</v>
      </c>
      <c r="B62" s="8" t="s">
        <v>586</v>
      </c>
      <c r="C62" s="8" t="s">
        <v>587</v>
      </c>
      <c r="D62" s="25" t="s">
        <v>69</v>
      </c>
      <c r="E62" s="26">
        <v>2923260</v>
      </c>
      <c r="F62" s="8" t="s">
        <v>52</v>
      </c>
      <c r="G62" s="26">
        <v>0</v>
      </c>
      <c r="H62" s="8" t="s">
        <v>52</v>
      </c>
      <c r="I62" s="26">
        <v>0</v>
      </c>
      <c r="J62" s="8" t="s">
        <v>52</v>
      </c>
      <c r="K62" s="26">
        <v>0</v>
      </c>
      <c r="L62" s="8" t="s">
        <v>52</v>
      </c>
      <c r="M62" s="26">
        <v>0</v>
      </c>
      <c r="N62" s="8" t="s">
        <v>52</v>
      </c>
      <c r="O62" s="26">
        <f t="shared" si="1"/>
        <v>2923260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8" t="s">
        <v>2978</v>
      </c>
      <c r="X62" s="8" t="s">
        <v>824</v>
      </c>
      <c r="Y62" s="2" t="s">
        <v>52</v>
      </c>
      <c r="Z62" s="2" t="s">
        <v>52</v>
      </c>
      <c r="AA62" s="27"/>
      <c r="AB62" s="2" t="s">
        <v>1135</v>
      </c>
    </row>
    <row r="63" spans="1:28" ht="30" customHeight="1" x14ac:dyDescent="0.3">
      <c r="A63" s="8" t="s">
        <v>592</v>
      </c>
      <c r="B63" s="8" t="s">
        <v>590</v>
      </c>
      <c r="C63" s="8" t="s">
        <v>591</v>
      </c>
      <c r="D63" s="25" t="s">
        <v>69</v>
      </c>
      <c r="E63" s="26">
        <v>2753110</v>
      </c>
      <c r="F63" s="8" t="s">
        <v>52</v>
      </c>
      <c r="G63" s="26">
        <v>0</v>
      </c>
      <c r="H63" s="8" t="s">
        <v>52</v>
      </c>
      <c r="I63" s="26">
        <v>0</v>
      </c>
      <c r="J63" s="8" t="s">
        <v>52</v>
      </c>
      <c r="K63" s="26">
        <v>0</v>
      </c>
      <c r="L63" s="8" t="s">
        <v>52</v>
      </c>
      <c r="M63" s="26">
        <v>0</v>
      </c>
      <c r="N63" s="8" t="s">
        <v>52</v>
      </c>
      <c r="O63" s="26">
        <f t="shared" si="1"/>
        <v>2753110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8" t="s">
        <v>2979</v>
      </c>
      <c r="X63" s="8" t="s">
        <v>826</v>
      </c>
      <c r="Y63" s="2" t="s">
        <v>52</v>
      </c>
      <c r="Z63" s="2" t="s">
        <v>52</v>
      </c>
      <c r="AA63" s="27"/>
      <c r="AB63" s="2" t="s">
        <v>1135</v>
      </c>
    </row>
    <row r="64" spans="1:28" ht="30" customHeight="1" x14ac:dyDescent="0.3">
      <c r="A64" s="8" t="s">
        <v>596</v>
      </c>
      <c r="B64" s="8" t="s">
        <v>594</v>
      </c>
      <c r="C64" s="8" t="s">
        <v>595</v>
      </c>
      <c r="D64" s="25" t="s">
        <v>69</v>
      </c>
      <c r="E64" s="26">
        <v>3220000</v>
      </c>
      <c r="F64" s="8" t="s">
        <v>52</v>
      </c>
      <c r="G64" s="26">
        <v>0</v>
      </c>
      <c r="H64" s="8" t="s">
        <v>52</v>
      </c>
      <c r="I64" s="26">
        <v>0</v>
      </c>
      <c r="J64" s="8" t="s">
        <v>52</v>
      </c>
      <c r="K64" s="26">
        <v>0</v>
      </c>
      <c r="L64" s="8" t="s">
        <v>52</v>
      </c>
      <c r="M64" s="26">
        <v>0</v>
      </c>
      <c r="N64" s="8" t="s">
        <v>52</v>
      </c>
      <c r="O64" s="26">
        <f t="shared" si="1"/>
        <v>3220000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8" t="s">
        <v>2980</v>
      </c>
      <c r="X64" s="8" t="s">
        <v>828</v>
      </c>
      <c r="Y64" s="2" t="s">
        <v>52</v>
      </c>
      <c r="Z64" s="2" t="s">
        <v>52</v>
      </c>
      <c r="AA64" s="27"/>
      <c r="AB64" s="2" t="s">
        <v>1135</v>
      </c>
    </row>
    <row r="65" spans="1:28" ht="30" customHeight="1" x14ac:dyDescent="0.3">
      <c r="A65" s="8" t="s">
        <v>600</v>
      </c>
      <c r="B65" s="8" t="s">
        <v>598</v>
      </c>
      <c r="C65" s="8" t="s">
        <v>599</v>
      </c>
      <c r="D65" s="25" t="s">
        <v>69</v>
      </c>
      <c r="E65" s="26">
        <v>2387910</v>
      </c>
      <c r="F65" s="8" t="s">
        <v>52</v>
      </c>
      <c r="G65" s="26">
        <v>0</v>
      </c>
      <c r="H65" s="8" t="s">
        <v>52</v>
      </c>
      <c r="I65" s="26">
        <v>0</v>
      </c>
      <c r="J65" s="8" t="s">
        <v>52</v>
      </c>
      <c r="K65" s="26">
        <v>0</v>
      </c>
      <c r="L65" s="8" t="s">
        <v>52</v>
      </c>
      <c r="M65" s="26">
        <v>0</v>
      </c>
      <c r="N65" s="8" t="s">
        <v>52</v>
      </c>
      <c r="O65" s="26">
        <f t="shared" si="1"/>
        <v>2387910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8" t="s">
        <v>2981</v>
      </c>
      <c r="X65" s="8" t="s">
        <v>830</v>
      </c>
      <c r="Y65" s="2" t="s">
        <v>52</v>
      </c>
      <c r="Z65" s="2" t="s">
        <v>52</v>
      </c>
      <c r="AA65" s="27"/>
      <c r="AB65" s="2" t="s">
        <v>1135</v>
      </c>
    </row>
    <row r="66" spans="1:28" ht="30" customHeight="1" x14ac:dyDescent="0.3">
      <c r="A66" s="8" t="s">
        <v>604</v>
      </c>
      <c r="B66" s="8" t="s">
        <v>602</v>
      </c>
      <c r="C66" s="8" t="s">
        <v>603</v>
      </c>
      <c r="D66" s="25" t="s">
        <v>69</v>
      </c>
      <c r="E66" s="26">
        <v>5500000</v>
      </c>
      <c r="F66" s="8" t="s">
        <v>52</v>
      </c>
      <c r="G66" s="26">
        <v>0</v>
      </c>
      <c r="H66" s="8" t="s">
        <v>52</v>
      </c>
      <c r="I66" s="26">
        <v>0</v>
      </c>
      <c r="J66" s="8" t="s">
        <v>52</v>
      </c>
      <c r="K66" s="26">
        <v>0</v>
      </c>
      <c r="L66" s="8" t="s">
        <v>52</v>
      </c>
      <c r="M66" s="26">
        <v>0</v>
      </c>
      <c r="N66" s="8" t="s">
        <v>52</v>
      </c>
      <c r="O66" s="26">
        <f t="shared" si="1"/>
        <v>5500000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8" t="s">
        <v>2982</v>
      </c>
      <c r="X66" s="8" t="s">
        <v>832</v>
      </c>
      <c r="Y66" s="2" t="s">
        <v>52</v>
      </c>
      <c r="Z66" s="2" t="s">
        <v>52</v>
      </c>
      <c r="AA66" s="27"/>
      <c r="AB66" s="2" t="s">
        <v>1135</v>
      </c>
    </row>
    <row r="67" spans="1:28" ht="30" customHeight="1" x14ac:dyDescent="0.3">
      <c r="A67" s="8" t="s">
        <v>608</v>
      </c>
      <c r="B67" s="8" t="s">
        <v>606</v>
      </c>
      <c r="C67" s="8" t="s">
        <v>607</v>
      </c>
      <c r="D67" s="25" t="s">
        <v>69</v>
      </c>
      <c r="E67" s="26">
        <v>2200000</v>
      </c>
      <c r="F67" s="8" t="s">
        <v>52</v>
      </c>
      <c r="G67" s="26">
        <v>0</v>
      </c>
      <c r="H67" s="8" t="s">
        <v>52</v>
      </c>
      <c r="I67" s="26">
        <v>0</v>
      </c>
      <c r="J67" s="8" t="s">
        <v>52</v>
      </c>
      <c r="K67" s="26">
        <v>0</v>
      </c>
      <c r="L67" s="8" t="s">
        <v>52</v>
      </c>
      <c r="M67" s="26">
        <v>0</v>
      </c>
      <c r="N67" s="8" t="s">
        <v>52</v>
      </c>
      <c r="O67" s="26">
        <f t="shared" si="1"/>
        <v>2200000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8" t="s">
        <v>2983</v>
      </c>
      <c r="X67" s="8" t="s">
        <v>834</v>
      </c>
      <c r="Y67" s="2" t="s">
        <v>52</v>
      </c>
      <c r="Z67" s="2" t="s">
        <v>52</v>
      </c>
      <c r="AA67" s="27"/>
      <c r="AB67" s="2" t="s">
        <v>1135</v>
      </c>
    </row>
    <row r="68" spans="1:28" ht="30" customHeight="1" x14ac:dyDescent="0.3">
      <c r="A68" s="8" t="s">
        <v>612</v>
      </c>
      <c r="B68" s="8" t="s">
        <v>610</v>
      </c>
      <c r="C68" s="8" t="s">
        <v>611</v>
      </c>
      <c r="D68" s="25" t="s">
        <v>69</v>
      </c>
      <c r="E68" s="26">
        <v>6732000</v>
      </c>
      <c r="F68" s="8" t="s">
        <v>52</v>
      </c>
      <c r="G68" s="26">
        <v>0</v>
      </c>
      <c r="H68" s="8" t="s">
        <v>52</v>
      </c>
      <c r="I68" s="26">
        <v>0</v>
      </c>
      <c r="J68" s="8" t="s">
        <v>52</v>
      </c>
      <c r="K68" s="26">
        <v>0</v>
      </c>
      <c r="L68" s="8" t="s">
        <v>52</v>
      </c>
      <c r="M68" s="26">
        <v>0</v>
      </c>
      <c r="N68" s="8" t="s">
        <v>52</v>
      </c>
      <c r="O68" s="26">
        <f t="shared" si="1"/>
        <v>6732000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8" t="s">
        <v>2984</v>
      </c>
      <c r="X68" s="8" t="s">
        <v>836</v>
      </c>
      <c r="Y68" s="2" t="s">
        <v>52</v>
      </c>
      <c r="Z68" s="2" t="s">
        <v>52</v>
      </c>
      <c r="AA68" s="27"/>
      <c r="AB68" s="2" t="s">
        <v>1135</v>
      </c>
    </row>
    <row r="69" spans="1:28" ht="30" customHeight="1" x14ac:dyDescent="0.3">
      <c r="A69" s="8" t="s">
        <v>616</v>
      </c>
      <c r="B69" s="8" t="s">
        <v>614</v>
      </c>
      <c r="C69" s="8" t="s">
        <v>615</v>
      </c>
      <c r="D69" s="25" t="s">
        <v>69</v>
      </c>
      <c r="E69" s="26">
        <v>5760000</v>
      </c>
      <c r="F69" s="8" t="s">
        <v>52</v>
      </c>
      <c r="G69" s="26">
        <v>0</v>
      </c>
      <c r="H69" s="8" t="s">
        <v>52</v>
      </c>
      <c r="I69" s="26">
        <v>0</v>
      </c>
      <c r="J69" s="8" t="s">
        <v>52</v>
      </c>
      <c r="K69" s="26">
        <v>0</v>
      </c>
      <c r="L69" s="8" t="s">
        <v>52</v>
      </c>
      <c r="M69" s="26">
        <v>0</v>
      </c>
      <c r="N69" s="8" t="s">
        <v>52</v>
      </c>
      <c r="O69" s="26">
        <f t="shared" si="1"/>
        <v>5760000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8" t="s">
        <v>2985</v>
      </c>
      <c r="X69" s="8" t="s">
        <v>838</v>
      </c>
      <c r="Y69" s="2" t="s">
        <v>52</v>
      </c>
      <c r="Z69" s="2" t="s">
        <v>52</v>
      </c>
      <c r="AA69" s="27"/>
      <c r="AB69" s="2" t="s">
        <v>1135</v>
      </c>
    </row>
    <row r="70" spans="1:28" ht="30" customHeight="1" x14ac:dyDescent="0.3">
      <c r="A70" s="8" t="s">
        <v>620</v>
      </c>
      <c r="B70" s="8" t="s">
        <v>618</v>
      </c>
      <c r="C70" s="8" t="s">
        <v>619</v>
      </c>
      <c r="D70" s="25" t="s">
        <v>69</v>
      </c>
      <c r="E70" s="26">
        <v>1780000</v>
      </c>
      <c r="F70" s="8" t="s">
        <v>52</v>
      </c>
      <c r="G70" s="26">
        <v>0</v>
      </c>
      <c r="H70" s="8" t="s">
        <v>52</v>
      </c>
      <c r="I70" s="26">
        <v>0</v>
      </c>
      <c r="J70" s="8" t="s">
        <v>52</v>
      </c>
      <c r="K70" s="26">
        <v>0</v>
      </c>
      <c r="L70" s="8" t="s">
        <v>52</v>
      </c>
      <c r="M70" s="26">
        <v>0</v>
      </c>
      <c r="N70" s="8" t="s">
        <v>52</v>
      </c>
      <c r="O70" s="26">
        <f t="shared" si="1"/>
        <v>1780000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8" t="s">
        <v>2986</v>
      </c>
      <c r="X70" s="8" t="s">
        <v>840</v>
      </c>
      <c r="Y70" s="2" t="s">
        <v>52</v>
      </c>
      <c r="Z70" s="2" t="s">
        <v>52</v>
      </c>
      <c r="AA70" s="27"/>
      <c r="AB70" s="2" t="s">
        <v>1135</v>
      </c>
    </row>
    <row r="71" spans="1:28" ht="30" customHeight="1" x14ac:dyDescent="0.3">
      <c r="A71" s="8" t="s">
        <v>625</v>
      </c>
      <c r="B71" s="8" t="s">
        <v>622</v>
      </c>
      <c r="C71" s="8" t="s">
        <v>52</v>
      </c>
      <c r="D71" s="25" t="s">
        <v>623</v>
      </c>
      <c r="E71" s="26">
        <v>0</v>
      </c>
      <c r="F71" s="8" t="s">
        <v>52</v>
      </c>
      <c r="G71" s="26">
        <v>0</v>
      </c>
      <c r="H71" s="8" t="s">
        <v>52</v>
      </c>
      <c r="I71" s="26">
        <v>0</v>
      </c>
      <c r="J71" s="8" t="s">
        <v>52</v>
      </c>
      <c r="K71" s="26">
        <v>0</v>
      </c>
      <c r="L71" s="8" t="s">
        <v>52</v>
      </c>
      <c r="M71" s="26">
        <v>14000000</v>
      </c>
      <c r="N71" s="8" t="s">
        <v>52</v>
      </c>
      <c r="O71" s="26">
        <f t="shared" si="1"/>
        <v>14000000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8" t="s">
        <v>2987</v>
      </c>
      <c r="X71" s="8" t="s">
        <v>624</v>
      </c>
      <c r="Y71" s="2" t="s">
        <v>52</v>
      </c>
      <c r="Z71" s="2" t="s">
        <v>52</v>
      </c>
      <c r="AA71" s="27"/>
      <c r="AB71" s="2" t="s">
        <v>52</v>
      </c>
    </row>
    <row r="72" spans="1:28" ht="30" customHeight="1" x14ac:dyDescent="0.3">
      <c r="A72" s="8" t="s">
        <v>628</v>
      </c>
      <c r="B72" s="8" t="s">
        <v>627</v>
      </c>
      <c r="C72" s="8" t="s">
        <v>52</v>
      </c>
      <c r="D72" s="25" t="s">
        <v>623</v>
      </c>
      <c r="E72" s="26">
        <v>0</v>
      </c>
      <c r="F72" s="8" t="s">
        <v>52</v>
      </c>
      <c r="G72" s="26">
        <v>0</v>
      </c>
      <c r="H72" s="8" t="s">
        <v>52</v>
      </c>
      <c r="I72" s="26">
        <v>0</v>
      </c>
      <c r="J72" s="8" t="s">
        <v>52</v>
      </c>
      <c r="K72" s="26">
        <v>0</v>
      </c>
      <c r="L72" s="8" t="s">
        <v>52</v>
      </c>
      <c r="M72" s="26">
        <v>70172727</v>
      </c>
      <c r="N72" s="8" t="s">
        <v>52</v>
      </c>
      <c r="O72" s="26">
        <f t="shared" si="1"/>
        <v>70172727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8" t="s">
        <v>2988</v>
      </c>
      <c r="X72" s="8" t="s">
        <v>624</v>
      </c>
      <c r="Y72" s="2" t="s">
        <v>52</v>
      </c>
      <c r="Z72" s="2" t="s">
        <v>52</v>
      </c>
      <c r="AA72" s="27"/>
      <c r="AB72" s="2" t="s">
        <v>52</v>
      </c>
    </row>
    <row r="73" spans="1:28" ht="30" customHeight="1" x14ac:dyDescent="0.3">
      <c r="A73" s="8" t="s">
        <v>632</v>
      </c>
      <c r="B73" s="8" t="s">
        <v>630</v>
      </c>
      <c r="C73" s="8" t="s">
        <v>631</v>
      </c>
      <c r="D73" s="25" t="s">
        <v>623</v>
      </c>
      <c r="E73" s="26">
        <v>0</v>
      </c>
      <c r="F73" s="8" t="s">
        <v>52</v>
      </c>
      <c r="G73" s="26">
        <v>0</v>
      </c>
      <c r="H73" s="8" t="s">
        <v>52</v>
      </c>
      <c r="I73" s="26">
        <v>0</v>
      </c>
      <c r="J73" s="8" t="s">
        <v>52</v>
      </c>
      <c r="K73" s="26">
        <v>0</v>
      </c>
      <c r="L73" s="8" t="s">
        <v>52</v>
      </c>
      <c r="M73" s="26">
        <v>87906000</v>
      </c>
      <c r="N73" s="8" t="s">
        <v>52</v>
      </c>
      <c r="O73" s="26">
        <f t="shared" si="1"/>
        <v>87906000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8" t="s">
        <v>2989</v>
      </c>
      <c r="X73" s="8" t="s">
        <v>624</v>
      </c>
      <c r="Y73" s="2" t="s">
        <v>52</v>
      </c>
      <c r="Z73" s="2" t="s">
        <v>52</v>
      </c>
      <c r="AA73" s="27"/>
      <c r="AB73" s="2" t="s">
        <v>52</v>
      </c>
    </row>
    <row r="74" spans="1:28" ht="30" customHeight="1" x14ac:dyDescent="0.3">
      <c r="A74" s="8" t="s">
        <v>636</v>
      </c>
      <c r="B74" s="8" t="s">
        <v>634</v>
      </c>
      <c r="C74" s="8" t="s">
        <v>635</v>
      </c>
      <c r="D74" s="25" t="s">
        <v>80</v>
      </c>
      <c r="E74" s="26">
        <v>208000</v>
      </c>
      <c r="F74" s="8" t="s">
        <v>52</v>
      </c>
      <c r="G74" s="26">
        <v>0</v>
      </c>
      <c r="H74" s="8" t="s">
        <v>52</v>
      </c>
      <c r="I74" s="26">
        <v>0</v>
      </c>
      <c r="J74" s="8" t="s">
        <v>52</v>
      </c>
      <c r="K74" s="26">
        <v>0</v>
      </c>
      <c r="L74" s="8" t="s">
        <v>52</v>
      </c>
      <c r="M74" s="26">
        <v>0</v>
      </c>
      <c r="N74" s="8" t="s">
        <v>52</v>
      </c>
      <c r="O74" s="26">
        <f t="shared" si="1"/>
        <v>208000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8" t="s">
        <v>2990</v>
      </c>
      <c r="X74" s="8" t="s">
        <v>843</v>
      </c>
      <c r="Y74" s="2" t="s">
        <v>52</v>
      </c>
      <c r="Z74" s="2" t="s">
        <v>52</v>
      </c>
      <c r="AA74" s="27"/>
      <c r="AB74" s="2" t="s">
        <v>1135</v>
      </c>
    </row>
    <row r="75" spans="1:28" ht="30" customHeight="1" x14ac:dyDescent="0.3">
      <c r="A75" s="8" t="s">
        <v>639</v>
      </c>
      <c r="B75" s="8" t="s">
        <v>634</v>
      </c>
      <c r="C75" s="8" t="s">
        <v>638</v>
      </c>
      <c r="D75" s="25" t="s">
        <v>196</v>
      </c>
      <c r="E75" s="26">
        <v>30000</v>
      </c>
      <c r="F75" s="8" t="s">
        <v>52</v>
      </c>
      <c r="G75" s="26">
        <v>0</v>
      </c>
      <c r="H75" s="8" t="s">
        <v>52</v>
      </c>
      <c r="I75" s="26">
        <v>0</v>
      </c>
      <c r="J75" s="8" t="s">
        <v>52</v>
      </c>
      <c r="K75" s="26">
        <v>0</v>
      </c>
      <c r="L75" s="8" t="s">
        <v>52</v>
      </c>
      <c r="M75" s="26">
        <v>0</v>
      </c>
      <c r="N75" s="8" t="s">
        <v>52</v>
      </c>
      <c r="O75" s="26">
        <f t="shared" si="1"/>
        <v>30000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8" t="s">
        <v>2991</v>
      </c>
      <c r="X75" s="8" t="s">
        <v>845</v>
      </c>
      <c r="Y75" s="2" t="s">
        <v>52</v>
      </c>
      <c r="Z75" s="2" t="s">
        <v>52</v>
      </c>
      <c r="AA75" s="27"/>
      <c r="AB75" s="2" t="s">
        <v>1135</v>
      </c>
    </row>
    <row r="76" spans="1:28" ht="30" customHeight="1" x14ac:dyDescent="0.3">
      <c r="A76" s="8" t="s">
        <v>643</v>
      </c>
      <c r="B76" s="8" t="s">
        <v>641</v>
      </c>
      <c r="C76" s="8" t="s">
        <v>642</v>
      </c>
      <c r="D76" s="25" t="s">
        <v>69</v>
      </c>
      <c r="E76" s="26">
        <v>960000</v>
      </c>
      <c r="F76" s="8" t="s">
        <v>52</v>
      </c>
      <c r="G76" s="26">
        <v>0</v>
      </c>
      <c r="H76" s="8" t="s">
        <v>52</v>
      </c>
      <c r="I76" s="26">
        <v>0</v>
      </c>
      <c r="J76" s="8" t="s">
        <v>52</v>
      </c>
      <c r="K76" s="26">
        <v>0</v>
      </c>
      <c r="L76" s="8" t="s">
        <v>52</v>
      </c>
      <c r="M76" s="26">
        <v>0</v>
      </c>
      <c r="N76" s="8" t="s">
        <v>52</v>
      </c>
      <c r="O76" s="26">
        <f t="shared" si="1"/>
        <v>960000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8" t="s">
        <v>2992</v>
      </c>
      <c r="X76" s="8" t="s">
        <v>853</v>
      </c>
      <c r="Y76" s="2" t="s">
        <v>52</v>
      </c>
      <c r="Z76" s="2" t="s">
        <v>52</v>
      </c>
      <c r="AA76" s="27"/>
      <c r="AB76" s="2" t="s">
        <v>1135</v>
      </c>
    </row>
    <row r="77" spans="1:28" ht="30" customHeight="1" x14ac:dyDescent="0.3">
      <c r="A77" s="8" t="s">
        <v>1657</v>
      </c>
      <c r="B77" s="8" t="s">
        <v>650</v>
      </c>
      <c r="C77" s="8" t="s">
        <v>651</v>
      </c>
      <c r="D77" s="25" t="s">
        <v>196</v>
      </c>
      <c r="E77" s="26">
        <v>0</v>
      </c>
      <c r="F77" s="8" t="s">
        <v>52</v>
      </c>
      <c r="G77" s="26">
        <v>0</v>
      </c>
      <c r="H77" s="8" t="s">
        <v>52</v>
      </c>
      <c r="I77" s="26">
        <v>0</v>
      </c>
      <c r="J77" s="8" t="s">
        <v>52</v>
      </c>
      <c r="K77" s="26">
        <v>15600</v>
      </c>
      <c r="L77" s="8" t="s">
        <v>2993</v>
      </c>
      <c r="M77" s="26">
        <v>0</v>
      </c>
      <c r="N77" s="8" t="s">
        <v>52</v>
      </c>
      <c r="O77" s="26">
        <f t="shared" si="1"/>
        <v>15600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8" t="s">
        <v>2994</v>
      </c>
      <c r="X77" s="8" t="s">
        <v>52</v>
      </c>
      <c r="Y77" s="2" t="s">
        <v>52</v>
      </c>
      <c r="Z77" s="2" t="s">
        <v>52</v>
      </c>
      <c r="AA77" s="27"/>
      <c r="AB77" s="2" t="s">
        <v>52</v>
      </c>
    </row>
    <row r="78" spans="1:28" ht="30" customHeight="1" x14ac:dyDescent="0.3">
      <c r="A78" s="8" t="s">
        <v>1678</v>
      </c>
      <c r="B78" s="8" t="s">
        <v>1676</v>
      </c>
      <c r="C78" s="8" t="s">
        <v>1677</v>
      </c>
      <c r="D78" s="25" t="s">
        <v>80</v>
      </c>
      <c r="E78" s="26">
        <v>45850</v>
      </c>
      <c r="F78" s="8" t="s">
        <v>52</v>
      </c>
      <c r="G78" s="26">
        <v>0</v>
      </c>
      <c r="H78" s="8" t="s">
        <v>52</v>
      </c>
      <c r="I78" s="26">
        <v>0</v>
      </c>
      <c r="J78" s="8" t="s">
        <v>52</v>
      </c>
      <c r="K78" s="26">
        <v>80300</v>
      </c>
      <c r="L78" s="8" t="s">
        <v>2995</v>
      </c>
      <c r="M78" s="26">
        <v>0</v>
      </c>
      <c r="N78" s="8" t="s">
        <v>52</v>
      </c>
      <c r="O78" s="26">
        <f t="shared" si="1"/>
        <v>45850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8" t="s">
        <v>2996</v>
      </c>
      <c r="X78" s="8" t="s">
        <v>52</v>
      </c>
      <c r="Y78" s="2" t="s">
        <v>52</v>
      </c>
      <c r="Z78" s="2" t="s">
        <v>52</v>
      </c>
      <c r="AA78" s="27"/>
      <c r="AB78" s="2" t="s">
        <v>52</v>
      </c>
    </row>
    <row r="79" spans="1:28" ht="30" customHeight="1" x14ac:dyDescent="0.3">
      <c r="A79" s="8" t="s">
        <v>770</v>
      </c>
      <c r="B79" s="8" t="s">
        <v>768</v>
      </c>
      <c r="C79" s="8" t="s">
        <v>769</v>
      </c>
      <c r="D79" s="25" t="s">
        <v>134</v>
      </c>
      <c r="E79" s="26">
        <v>0</v>
      </c>
      <c r="F79" s="8" t="s">
        <v>52</v>
      </c>
      <c r="G79" s="26">
        <v>0</v>
      </c>
      <c r="H79" s="8" t="s">
        <v>52</v>
      </c>
      <c r="I79" s="26">
        <v>0</v>
      </c>
      <c r="J79" s="8" t="s">
        <v>52</v>
      </c>
      <c r="K79" s="26">
        <v>0</v>
      </c>
      <c r="L79" s="8" t="s">
        <v>2997</v>
      </c>
      <c r="M79" s="26">
        <v>0</v>
      </c>
      <c r="N79" s="8" t="s">
        <v>52</v>
      </c>
      <c r="O79" s="26">
        <v>0</v>
      </c>
      <c r="P79" s="26">
        <v>0</v>
      </c>
      <c r="Q79" s="26">
        <v>32477</v>
      </c>
      <c r="R79" s="26">
        <v>0</v>
      </c>
      <c r="S79" s="26">
        <v>0</v>
      </c>
      <c r="T79" s="26">
        <v>42608</v>
      </c>
      <c r="U79" s="26">
        <v>0</v>
      </c>
      <c r="V79" s="26">
        <f>SMALL(Q79:U79,COUNTIF(Q79:U79,0)+1)</f>
        <v>32477</v>
      </c>
      <c r="W79" s="8" t="s">
        <v>2998</v>
      </c>
      <c r="X79" s="8" t="s">
        <v>52</v>
      </c>
      <c r="Y79" s="2" t="s">
        <v>52</v>
      </c>
      <c r="Z79" s="2" t="s">
        <v>52</v>
      </c>
      <c r="AA79" s="27"/>
      <c r="AB79" s="2" t="s">
        <v>52</v>
      </c>
    </row>
    <row r="80" spans="1:28" ht="30" customHeight="1" x14ac:dyDescent="0.3">
      <c r="A80" s="8" t="s">
        <v>774</v>
      </c>
      <c r="B80" s="8" t="s">
        <v>772</v>
      </c>
      <c r="C80" s="8" t="s">
        <v>773</v>
      </c>
      <c r="D80" s="25" t="s">
        <v>134</v>
      </c>
      <c r="E80" s="26">
        <v>0</v>
      </c>
      <c r="F80" s="8" t="s">
        <v>52</v>
      </c>
      <c r="G80" s="26">
        <v>0</v>
      </c>
      <c r="H80" s="8" t="s">
        <v>52</v>
      </c>
      <c r="I80" s="26">
        <v>0</v>
      </c>
      <c r="J80" s="8" t="s">
        <v>52</v>
      </c>
      <c r="K80" s="26">
        <v>0</v>
      </c>
      <c r="L80" s="8" t="s">
        <v>2999</v>
      </c>
      <c r="M80" s="26">
        <v>0</v>
      </c>
      <c r="N80" s="8" t="s">
        <v>52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2016</v>
      </c>
      <c r="U80" s="26">
        <v>0</v>
      </c>
      <c r="V80" s="26">
        <f>SMALL(Q80:U80,COUNTIF(Q80:U80,0)+1)</f>
        <v>2016</v>
      </c>
      <c r="W80" s="8" t="s">
        <v>3000</v>
      </c>
      <c r="X80" s="8" t="s">
        <v>52</v>
      </c>
      <c r="Y80" s="2" t="s">
        <v>52</v>
      </c>
      <c r="Z80" s="2" t="s">
        <v>52</v>
      </c>
      <c r="AA80" s="27"/>
      <c r="AB80" s="2" t="s">
        <v>52</v>
      </c>
    </row>
    <row r="81" spans="1:28" ht="30" customHeight="1" x14ac:dyDescent="0.3">
      <c r="A81" s="8" t="s">
        <v>777</v>
      </c>
      <c r="B81" s="8" t="s">
        <v>776</v>
      </c>
      <c r="C81" s="8" t="s">
        <v>773</v>
      </c>
      <c r="D81" s="25" t="s">
        <v>134</v>
      </c>
      <c r="E81" s="26">
        <v>0</v>
      </c>
      <c r="F81" s="8" t="s">
        <v>52</v>
      </c>
      <c r="G81" s="26">
        <v>0</v>
      </c>
      <c r="H81" s="8" t="s">
        <v>52</v>
      </c>
      <c r="I81" s="26">
        <v>0</v>
      </c>
      <c r="J81" s="8" t="s">
        <v>52</v>
      </c>
      <c r="K81" s="26">
        <v>0</v>
      </c>
      <c r="L81" s="8" t="s">
        <v>2999</v>
      </c>
      <c r="M81" s="26">
        <v>0</v>
      </c>
      <c r="N81" s="8" t="s">
        <v>52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13210</v>
      </c>
      <c r="U81" s="26">
        <v>0</v>
      </c>
      <c r="V81" s="26">
        <f>SMALL(Q81:U81,COUNTIF(Q81:U81,0)+1)</f>
        <v>13210</v>
      </c>
      <c r="W81" s="8" t="s">
        <v>3001</v>
      </c>
      <c r="X81" s="8" t="s">
        <v>52</v>
      </c>
      <c r="Y81" s="2" t="s">
        <v>52</v>
      </c>
      <c r="Z81" s="2" t="s">
        <v>52</v>
      </c>
      <c r="AA81" s="27"/>
      <c r="AB81" s="2" t="s">
        <v>52</v>
      </c>
    </row>
    <row r="82" spans="1:28" ht="30" customHeight="1" x14ac:dyDescent="0.3">
      <c r="A82" s="8" t="s">
        <v>1635</v>
      </c>
      <c r="B82" s="8" t="s">
        <v>1632</v>
      </c>
      <c r="C82" s="8" t="s">
        <v>1633</v>
      </c>
      <c r="D82" s="25" t="s">
        <v>210</v>
      </c>
      <c r="E82" s="26">
        <v>0</v>
      </c>
      <c r="F82" s="8" t="s">
        <v>52</v>
      </c>
      <c r="G82" s="26">
        <v>0</v>
      </c>
      <c r="H82" s="8" t="s">
        <v>52</v>
      </c>
      <c r="I82" s="26">
        <v>66300</v>
      </c>
      <c r="J82" s="8" t="s">
        <v>3002</v>
      </c>
      <c r="K82" s="26">
        <v>0</v>
      </c>
      <c r="L82" s="8" t="s">
        <v>52</v>
      </c>
      <c r="M82" s="26">
        <v>0</v>
      </c>
      <c r="N82" s="8" t="s">
        <v>52</v>
      </c>
      <c r="O82" s="26">
        <f t="shared" ref="O82:O113" si="2">SMALL(E82:M82,COUNTIF(E82:M82,0)+1)</f>
        <v>66300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8" t="s">
        <v>3003</v>
      </c>
      <c r="X82" s="8" t="s">
        <v>1634</v>
      </c>
      <c r="Y82" s="2" t="s">
        <v>52</v>
      </c>
      <c r="Z82" s="2" t="s">
        <v>52</v>
      </c>
      <c r="AA82" s="27"/>
      <c r="AB82" s="2" t="s">
        <v>52</v>
      </c>
    </row>
    <row r="83" spans="1:28" ht="30" customHeight="1" x14ac:dyDescent="0.3">
      <c r="A83" s="8" t="s">
        <v>1638</v>
      </c>
      <c r="B83" s="8" t="s">
        <v>1632</v>
      </c>
      <c r="C83" s="8" t="s">
        <v>1637</v>
      </c>
      <c r="D83" s="25" t="s">
        <v>210</v>
      </c>
      <c r="E83" s="26">
        <v>0</v>
      </c>
      <c r="F83" s="8" t="s">
        <v>52</v>
      </c>
      <c r="G83" s="26">
        <v>0</v>
      </c>
      <c r="H83" s="8" t="s">
        <v>52</v>
      </c>
      <c r="I83" s="26">
        <v>54000</v>
      </c>
      <c r="J83" s="8" t="s">
        <v>3002</v>
      </c>
      <c r="K83" s="26">
        <v>0</v>
      </c>
      <c r="L83" s="8" t="s">
        <v>52</v>
      </c>
      <c r="M83" s="26">
        <v>0</v>
      </c>
      <c r="N83" s="8" t="s">
        <v>52</v>
      </c>
      <c r="O83" s="26">
        <f t="shared" si="2"/>
        <v>54000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8" t="s">
        <v>3004</v>
      </c>
      <c r="X83" s="8" t="s">
        <v>1634</v>
      </c>
      <c r="Y83" s="2" t="s">
        <v>52</v>
      </c>
      <c r="Z83" s="2" t="s">
        <v>52</v>
      </c>
      <c r="AA83" s="27"/>
      <c r="AB83" s="2" t="s">
        <v>52</v>
      </c>
    </row>
    <row r="84" spans="1:28" ht="30" customHeight="1" x14ac:dyDescent="0.3">
      <c r="A84" s="8" t="s">
        <v>1625</v>
      </c>
      <c r="B84" s="8" t="s">
        <v>1623</v>
      </c>
      <c r="C84" s="8" t="s">
        <v>52</v>
      </c>
      <c r="D84" s="25" t="s">
        <v>1624</v>
      </c>
      <c r="E84" s="26">
        <v>0</v>
      </c>
      <c r="F84" s="8" t="s">
        <v>52</v>
      </c>
      <c r="G84" s="26">
        <v>0</v>
      </c>
      <c r="H84" s="8" t="s">
        <v>52</v>
      </c>
      <c r="I84" s="26">
        <v>0</v>
      </c>
      <c r="J84" s="8" t="s">
        <v>52</v>
      </c>
      <c r="K84" s="26">
        <v>1500</v>
      </c>
      <c r="L84" s="8" t="s">
        <v>3005</v>
      </c>
      <c r="M84" s="26">
        <v>0</v>
      </c>
      <c r="N84" s="8" t="s">
        <v>52</v>
      </c>
      <c r="O84" s="26">
        <f t="shared" si="2"/>
        <v>1500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8" t="s">
        <v>3006</v>
      </c>
      <c r="X84" s="8" t="s">
        <v>52</v>
      </c>
      <c r="Y84" s="2" t="s">
        <v>52</v>
      </c>
      <c r="Z84" s="2" t="s">
        <v>52</v>
      </c>
      <c r="AA84" s="27"/>
      <c r="AB84" s="2" t="s">
        <v>52</v>
      </c>
    </row>
    <row r="85" spans="1:28" ht="30" customHeight="1" x14ac:dyDescent="0.3">
      <c r="A85" s="8" t="s">
        <v>1719</v>
      </c>
      <c r="B85" s="8" t="s">
        <v>1688</v>
      </c>
      <c r="C85" s="8" t="s">
        <v>1718</v>
      </c>
      <c r="D85" s="25" t="s">
        <v>673</v>
      </c>
      <c r="E85" s="26">
        <v>0</v>
      </c>
      <c r="F85" s="8" t="s">
        <v>52</v>
      </c>
      <c r="G85" s="26">
        <v>0</v>
      </c>
      <c r="H85" s="8" t="s">
        <v>52</v>
      </c>
      <c r="I85" s="26">
        <v>160000</v>
      </c>
      <c r="J85" s="8" t="s">
        <v>3007</v>
      </c>
      <c r="K85" s="26">
        <v>0</v>
      </c>
      <c r="L85" s="8" t="s">
        <v>52</v>
      </c>
      <c r="M85" s="26">
        <v>0</v>
      </c>
      <c r="N85" s="8" t="s">
        <v>52</v>
      </c>
      <c r="O85" s="26">
        <f t="shared" si="2"/>
        <v>160000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8" t="s">
        <v>3008</v>
      </c>
      <c r="X85" s="8" t="s">
        <v>52</v>
      </c>
      <c r="Y85" s="2" t="s">
        <v>52</v>
      </c>
      <c r="Z85" s="2" t="s">
        <v>52</v>
      </c>
      <c r="AA85" s="27"/>
      <c r="AB85" s="2" t="s">
        <v>52</v>
      </c>
    </row>
    <row r="86" spans="1:28" ht="30" customHeight="1" x14ac:dyDescent="0.3">
      <c r="A86" s="8" t="s">
        <v>1690</v>
      </c>
      <c r="B86" s="8" t="s">
        <v>1688</v>
      </c>
      <c r="C86" s="8" t="s">
        <v>1689</v>
      </c>
      <c r="D86" s="25" t="s">
        <v>673</v>
      </c>
      <c r="E86" s="26">
        <v>450000</v>
      </c>
      <c r="F86" s="8" t="s">
        <v>52</v>
      </c>
      <c r="G86" s="26">
        <v>0</v>
      </c>
      <c r="H86" s="8" t="s">
        <v>52</v>
      </c>
      <c r="I86" s="26">
        <v>600000</v>
      </c>
      <c r="J86" s="8" t="s">
        <v>3009</v>
      </c>
      <c r="K86" s="26">
        <v>0</v>
      </c>
      <c r="L86" s="8" t="s">
        <v>52</v>
      </c>
      <c r="M86" s="26">
        <v>0</v>
      </c>
      <c r="N86" s="8" t="s">
        <v>52</v>
      </c>
      <c r="O86" s="26">
        <f t="shared" si="2"/>
        <v>450000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8" t="s">
        <v>3010</v>
      </c>
      <c r="X86" s="8" t="s">
        <v>52</v>
      </c>
      <c r="Y86" s="2" t="s">
        <v>52</v>
      </c>
      <c r="Z86" s="2" t="s">
        <v>52</v>
      </c>
      <c r="AA86" s="27"/>
      <c r="AB86" s="2" t="s">
        <v>52</v>
      </c>
    </row>
    <row r="87" spans="1:28" ht="30" customHeight="1" x14ac:dyDescent="0.3">
      <c r="A87" s="8" t="s">
        <v>1733</v>
      </c>
      <c r="B87" s="8" t="s">
        <v>1688</v>
      </c>
      <c r="C87" s="8" t="s">
        <v>1732</v>
      </c>
      <c r="D87" s="25" t="s">
        <v>673</v>
      </c>
      <c r="E87" s="26">
        <v>1500</v>
      </c>
      <c r="F87" s="8" t="s">
        <v>52</v>
      </c>
      <c r="G87" s="26">
        <v>0</v>
      </c>
      <c r="H87" s="8" t="s">
        <v>52</v>
      </c>
      <c r="I87" s="26">
        <v>2200</v>
      </c>
      <c r="J87" s="8" t="s">
        <v>3009</v>
      </c>
      <c r="K87" s="26">
        <v>0</v>
      </c>
      <c r="L87" s="8" t="s">
        <v>52</v>
      </c>
      <c r="M87" s="26">
        <v>0</v>
      </c>
      <c r="N87" s="8" t="s">
        <v>52</v>
      </c>
      <c r="O87" s="26">
        <f t="shared" si="2"/>
        <v>1500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8" t="s">
        <v>3011</v>
      </c>
      <c r="X87" s="8" t="s">
        <v>52</v>
      </c>
      <c r="Y87" s="2" t="s">
        <v>52</v>
      </c>
      <c r="Z87" s="2" t="s">
        <v>52</v>
      </c>
      <c r="AA87" s="27"/>
      <c r="AB87" s="2" t="s">
        <v>52</v>
      </c>
    </row>
    <row r="88" spans="1:28" ht="30" customHeight="1" x14ac:dyDescent="0.3">
      <c r="A88" s="8" t="s">
        <v>1728</v>
      </c>
      <c r="B88" s="8" t="s">
        <v>1688</v>
      </c>
      <c r="C88" s="8" t="s">
        <v>1727</v>
      </c>
      <c r="D88" s="25" t="s">
        <v>673</v>
      </c>
      <c r="E88" s="26">
        <v>0</v>
      </c>
      <c r="F88" s="8" t="s">
        <v>52</v>
      </c>
      <c r="G88" s="26">
        <v>0</v>
      </c>
      <c r="H88" s="8" t="s">
        <v>52</v>
      </c>
      <c r="I88" s="26">
        <v>10000</v>
      </c>
      <c r="J88" s="8" t="s">
        <v>3009</v>
      </c>
      <c r="K88" s="26">
        <v>0</v>
      </c>
      <c r="L88" s="8" t="s">
        <v>52</v>
      </c>
      <c r="M88" s="26">
        <v>0</v>
      </c>
      <c r="N88" s="8" t="s">
        <v>52</v>
      </c>
      <c r="O88" s="26">
        <f t="shared" si="2"/>
        <v>10000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8" t="s">
        <v>3012</v>
      </c>
      <c r="X88" s="8" t="s">
        <v>52</v>
      </c>
      <c r="Y88" s="2" t="s">
        <v>52</v>
      </c>
      <c r="Z88" s="2" t="s">
        <v>52</v>
      </c>
      <c r="AA88" s="27"/>
      <c r="AB88" s="2" t="s">
        <v>52</v>
      </c>
    </row>
    <row r="89" spans="1:28" ht="30" customHeight="1" x14ac:dyDescent="0.3">
      <c r="A89" s="8" t="s">
        <v>1711</v>
      </c>
      <c r="B89" s="8" t="s">
        <v>1688</v>
      </c>
      <c r="C89" s="8" t="s">
        <v>1710</v>
      </c>
      <c r="D89" s="25" t="s">
        <v>673</v>
      </c>
      <c r="E89" s="26">
        <v>0</v>
      </c>
      <c r="F89" s="8" t="s">
        <v>52</v>
      </c>
      <c r="G89" s="26">
        <v>0</v>
      </c>
      <c r="H89" s="8" t="s">
        <v>52</v>
      </c>
      <c r="I89" s="26">
        <v>220000</v>
      </c>
      <c r="J89" s="8" t="s">
        <v>3009</v>
      </c>
      <c r="K89" s="26">
        <v>0</v>
      </c>
      <c r="L89" s="8" t="s">
        <v>52</v>
      </c>
      <c r="M89" s="26">
        <v>0</v>
      </c>
      <c r="N89" s="8" t="s">
        <v>52</v>
      </c>
      <c r="O89" s="26">
        <f t="shared" si="2"/>
        <v>220000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8" t="s">
        <v>3013</v>
      </c>
      <c r="X89" s="8" t="s">
        <v>52</v>
      </c>
      <c r="Y89" s="2" t="s">
        <v>52</v>
      </c>
      <c r="Z89" s="2" t="s">
        <v>52</v>
      </c>
      <c r="AA89" s="27"/>
      <c r="AB89" s="2" t="s">
        <v>52</v>
      </c>
    </row>
    <row r="90" spans="1:28" ht="30" customHeight="1" x14ac:dyDescent="0.3">
      <c r="A90" s="8" t="s">
        <v>1738</v>
      </c>
      <c r="B90" s="8" t="s">
        <v>1688</v>
      </c>
      <c r="C90" s="8" t="s">
        <v>1737</v>
      </c>
      <c r="D90" s="25" t="s">
        <v>673</v>
      </c>
      <c r="E90" s="26">
        <v>0</v>
      </c>
      <c r="F90" s="8" t="s">
        <v>52</v>
      </c>
      <c r="G90" s="26">
        <v>0</v>
      </c>
      <c r="H90" s="8" t="s">
        <v>52</v>
      </c>
      <c r="I90" s="26">
        <v>1800</v>
      </c>
      <c r="J90" s="8" t="s">
        <v>3009</v>
      </c>
      <c r="K90" s="26">
        <v>0</v>
      </c>
      <c r="L90" s="8" t="s">
        <v>52</v>
      </c>
      <c r="M90" s="26">
        <v>0</v>
      </c>
      <c r="N90" s="8" t="s">
        <v>52</v>
      </c>
      <c r="O90" s="26">
        <f t="shared" si="2"/>
        <v>1800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8" t="s">
        <v>3014</v>
      </c>
      <c r="X90" s="8" t="s">
        <v>52</v>
      </c>
      <c r="Y90" s="2" t="s">
        <v>52</v>
      </c>
      <c r="Z90" s="2" t="s">
        <v>52</v>
      </c>
      <c r="AA90" s="27"/>
      <c r="AB90" s="2" t="s">
        <v>52</v>
      </c>
    </row>
    <row r="91" spans="1:28" ht="30" customHeight="1" x14ac:dyDescent="0.3">
      <c r="A91" s="8" t="s">
        <v>1743</v>
      </c>
      <c r="B91" s="8" t="s">
        <v>1688</v>
      </c>
      <c r="C91" s="8" t="s">
        <v>1742</v>
      </c>
      <c r="D91" s="25" t="s">
        <v>673</v>
      </c>
      <c r="E91" s="26">
        <v>0</v>
      </c>
      <c r="F91" s="8" t="s">
        <v>52</v>
      </c>
      <c r="G91" s="26">
        <v>0</v>
      </c>
      <c r="H91" s="8" t="s">
        <v>52</v>
      </c>
      <c r="I91" s="26">
        <v>1950</v>
      </c>
      <c r="J91" s="8" t="s">
        <v>3007</v>
      </c>
      <c r="K91" s="26">
        <v>0</v>
      </c>
      <c r="L91" s="8" t="s">
        <v>52</v>
      </c>
      <c r="M91" s="26">
        <v>0</v>
      </c>
      <c r="N91" s="8" t="s">
        <v>52</v>
      </c>
      <c r="O91" s="26">
        <f t="shared" si="2"/>
        <v>1950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8" t="s">
        <v>3015</v>
      </c>
      <c r="X91" s="8" t="s">
        <v>52</v>
      </c>
      <c r="Y91" s="2" t="s">
        <v>52</v>
      </c>
      <c r="Z91" s="2" t="s">
        <v>52</v>
      </c>
      <c r="AA91" s="27"/>
      <c r="AB91" s="2" t="s">
        <v>52</v>
      </c>
    </row>
    <row r="92" spans="1:28" ht="30" customHeight="1" x14ac:dyDescent="0.3">
      <c r="A92" s="8" t="s">
        <v>1698</v>
      </c>
      <c r="B92" s="8" t="s">
        <v>1688</v>
      </c>
      <c r="C92" s="8" t="s">
        <v>1697</v>
      </c>
      <c r="D92" s="25" t="s">
        <v>673</v>
      </c>
      <c r="E92" s="26">
        <v>150000</v>
      </c>
      <c r="F92" s="8" t="s">
        <v>52</v>
      </c>
      <c r="G92" s="26">
        <v>0</v>
      </c>
      <c r="H92" s="8" t="s">
        <v>52</v>
      </c>
      <c r="I92" s="26">
        <v>0</v>
      </c>
      <c r="J92" s="8" t="s">
        <v>52</v>
      </c>
      <c r="K92" s="26">
        <v>0</v>
      </c>
      <c r="L92" s="8" t="s">
        <v>52</v>
      </c>
      <c r="M92" s="26">
        <v>0</v>
      </c>
      <c r="N92" s="8" t="s">
        <v>52</v>
      </c>
      <c r="O92" s="26">
        <f t="shared" si="2"/>
        <v>150000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8" t="s">
        <v>3016</v>
      </c>
      <c r="X92" s="8" t="s">
        <v>52</v>
      </c>
      <c r="Y92" s="2" t="s">
        <v>52</v>
      </c>
      <c r="Z92" s="2" t="s">
        <v>52</v>
      </c>
      <c r="AA92" s="27"/>
      <c r="AB92" s="2" t="s">
        <v>52</v>
      </c>
    </row>
    <row r="93" spans="1:28" ht="30" customHeight="1" x14ac:dyDescent="0.3">
      <c r="A93" s="8" t="s">
        <v>1703</v>
      </c>
      <c r="B93" s="8" t="s">
        <v>1688</v>
      </c>
      <c r="C93" s="8" t="s">
        <v>1702</v>
      </c>
      <c r="D93" s="25" t="s">
        <v>673</v>
      </c>
      <c r="E93" s="26">
        <v>130000</v>
      </c>
      <c r="F93" s="8" t="s">
        <v>52</v>
      </c>
      <c r="G93" s="26">
        <v>0</v>
      </c>
      <c r="H93" s="8" t="s">
        <v>52</v>
      </c>
      <c r="I93" s="26">
        <v>0</v>
      </c>
      <c r="J93" s="8" t="s">
        <v>52</v>
      </c>
      <c r="K93" s="26">
        <v>0</v>
      </c>
      <c r="L93" s="8" t="s">
        <v>52</v>
      </c>
      <c r="M93" s="26">
        <v>0</v>
      </c>
      <c r="N93" s="8" t="s">
        <v>52</v>
      </c>
      <c r="O93" s="26">
        <f t="shared" si="2"/>
        <v>130000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8" t="s">
        <v>3017</v>
      </c>
      <c r="X93" s="8" t="s">
        <v>52</v>
      </c>
      <c r="Y93" s="2" t="s">
        <v>52</v>
      </c>
      <c r="Z93" s="2" t="s">
        <v>52</v>
      </c>
      <c r="AA93" s="27"/>
      <c r="AB93" s="2" t="s">
        <v>52</v>
      </c>
    </row>
    <row r="94" spans="1:28" ht="30" customHeight="1" x14ac:dyDescent="0.3">
      <c r="A94" s="8" t="s">
        <v>1751</v>
      </c>
      <c r="B94" s="8" t="s">
        <v>714</v>
      </c>
      <c r="C94" s="8" t="s">
        <v>1750</v>
      </c>
      <c r="D94" s="25" t="s">
        <v>80</v>
      </c>
      <c r="E94" s="26">
        <v>3800</v>
      </c>
      <c r="F94" s="8" t="s">
        <v>52</v>
      </c>
      <c r="G94" s="26">
        <v>4356</v>
      </c>
      <c r="H94" s="8" t="s">
        <v>3018</v>
      </c>
      <c r="I94" s="26">
        <v>0</v>
      </c>
      <c r="J94" s="8" t="s">
        <v>52</v>
      </c>
      <c r="K94" s="26">
        <v>0</v>
      </c>
      <c r="L94" s="8" t="s">
        <v>52</v>
      </c>
      <c r="M94" s="26">
        <v>0</v>
      </c>
      <c r="N94" s="8" t="s">
        <v>52</v>
      </c>
      <c r="O94" s="26">
        <f t="shared" si="2"/>
        <v>3800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8" t="s">
        <v>3019</v>
      </c>
      <c r="X94" s="8" t="s">
        <v>52</v>
      </c>
      <c r="Y94" s="2" t="s">
        <v>52</v>
      </c>
      <c r="Z94" s="2" t="s">
        <v>52</v>
      </c>
      <c r="AA94" s="27"/>
      <c r="AB94" s="2" t="s">
        <v>52</v>
      </c>
    </row>
    <row r="95" spans="1:28" ht="30" customHeight="1" x14ac:dyDescent="0.3">
      <c r="A95" s="8" t="s">
        <v>1131</v>
      </c>
      <c r="B95" s="8" t="s">
        <v>1129</v>
      </c>
      <c r="C95" s="8" t="s">
        <v>1130</v>
      </c>
      <c r="D95" s="25" t="s">
        <v>80</v>
      </c>
      <c r="E95" s="26">
        <v>7308</v>
      </c>
      <c r="F95" s="8" t="s">
        <v>52</v>
      </c>
      <c r="G95" s="26">
        <v>8834.99</v>
      </c>
      <c r="H95" s="8" t="s">
        <v>3020</v>
      </c>
      <c r="I95" s="26">
        <v>8465.4599999999991</v>
      </c>
      <c r="J95" s="8" t="s">
        <v>3021</v>
      </c>
      <c r="K95" s="26">
        <v>0</v>
      </c>
      <c r="L95" s="8" t="s">
        <v>52</v>
      </c>
      <c r="M95" s="26">
        <v>0</v>
      </c>
      <c r="N95" s="8" t="s">
        <v>52</v>
      </c>
      <c r="O95" s="26">
        <f t="shared" si="2"/>
        <v>7308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8" t="s">
        <v>3022</v>
      </c>
      <c r="X95" s="8" t="s">
        <v>52</v>
      </c>
      <c r="Y95" s="2" t="s">
        <v>52</v>
      </c>
      <c r="Z95" s="2" t="s">
        <v>52</v>
      </c>
      <c r="AA95" s="27"/>
      <c r="AB95" s="2" t="s">
        <v>52</v>
      </c>
    </row>
    <row r="96" spans="1:28" ht="30" customHeight="1" x14ac:dyDescent="0.3">
      <c r="A96" s="8" t="s">
        <v>1121</v>
      </c>
      <c r="B96" s="8" t="s">
        <v>1119</v>
      </c>
      <c r="C96" s="8" t="s">
        <v>1120</v>
      </c>
      <c r="D96" s="25" t="s">
        <v>80</v>
      </c>
      <c r="E96" s="26">
        <v>9153</v>
      </c>
      <c r="F96" s="8" t="s">
        <v>52</v>
      </c>
      <c r="G96" s="26">
        <v>9660.66</v>
      </c>
      <c r="H96" s="8" t="s">
        <v>3020</v>
      </c>
      <c r="I96" s="26">
        <v>9902.18</v>
      </c>
      <c r="J96" s="8" t="s">
        <v>3021</v>
      </c>
      <c r="K96" s="26">
        <v>0</v>
      </c>
      <c r="L96" s="8" t="s">
        <v>52</v>
      </c>
      <c r="M96" s="26">
        <v>0</v>
      </c>
      <c r="N96" s="8" t="s">
        <v>52</v>
      </c>
      <c r="O96" s="26">
        <f t="shared" si="2"/>
        <v>9153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8" t="s">
        <v>3023</v>
      </c>
      <c r="X96" s="8" t="s">
        <v>52</v>
      </c>
      <c r="Y96" s="2" t="s">
        <v>52</v>
      </c>
      <c r="Z96" s="2" t="s">
        <v>52</v>
      </c>
      <c r="AA96" s="27"/>
      <c r="AB96" s="2" t="s">
        <v>52</v>
      </c>
    </row>
    <row r="97" spans="1:28" ht="30" customHeight="1" x14ac:dyDescent="0.3">
      <c r="A97" s="8" t="s">
        <v>1220</v>
      </c>
      <c r="B97" s="8" t="s">
        <v>1218</v>
      </c>
      <c r="C97" s="8" t="s">
        <v>1219</v>
      </c>
      <c r="D97" s="25" t="s">
        <v>80</v>
      </c>
      <c r="E97" s="26">
        <v>14898</v>
      </c>
      <c r="F97" s="8" t="s">
        <v>52</v>
      </c>
      <c r="G97" s="26">
        <v>15553.61</v>
      </c>
      <c r="H97" s="8" t="s">
        <v>3024</v>
      </c>
      <c r="I97" s="26">
        <v>17334.04</v>
      </c>
      <c r="J97" s="8" t="s">
        <v>3025</v>
      </c>
      <c r="K97" s="26">
        <v>0</v>
      </c>
      <c r="L97" s="8" t="s">
        <v>52</v>
      </c>
      <c r="M97" s="26">
        <v>0</v>
      </c>
      <c r="N97" s="8" t="s">
        <v>52</v>
      </c>
      <c r="O97" s="26">
        <f t="shared" si="2"/>
        <v>14898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8" t="s">
        <v>3026</v>
      </c>
      <c r="X97" s="8" t="s">
        <v>52</v>
      </c>
      <c r="Y97" s="2" t="s">
        <v>52</v>
      </c>
      <c r="Z97" s="2" t="s">
        <v>52</v>
      </c>
      <c r="AA97" s="27"/>
      <c r="AB97" s="2" t="s">
        <v>52</v>
      </c>
    </row>
    <row r="98" spans="1:28" ht="30" customHeight="1" x14ac:dyDescent="0.3">
      <c r="A98" s="8" t="s">
        <v>2134</v>
      </c>
      <c r="B98" s="8" t="s">
        <v>2131</v>
      </c>
      <c r="C98" s="8" t="s">
        <v>2132</v>
      </c>
      <c r="D98" s="25" t="s">
        <v>992</v>
      </c>
      <c r="E98" s="26">
        <v>2.2200000000000002</v>
      </c>
      <c r="F98" s="8" t="s">
        <v>52</v>
      </c>
      <c r="G98" s="26">
        <v>3.12</v>
      </c>
      <c r="H98" s="8" t="s">
        <v>3027</v>
      </c>
      <c r="I98" s="26">
        <v>2.5</v>
      </c>
      <c r="J98" s="8" t="s">
        <v>3028</v>
      </c>
      <c r="K98" s="26">
        <v>0</v>
      </c>
      <c r="L98" s="8" t="s">
        <v>52</v>
      </c>
      <c r="M98" s="26">
        <v>0</v>
      </c>
      <c r="N98" s="8" t="s">
        <v>52</v>
      </c>
      <c r="O98" s="26">
        <f t="shared" si="2"/>
        <v>2.2200000000000002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8" t="s">
        <v>3029</v>
      </c>
      <c r="X98" s="8" t="s">
        <v>2133</v>
      </c>
      <c r="Y98" s="2" t="s">
        <v>52</v>
      </c>
      <c r="Z98" s="2" t="s">
        <v>52</v>
      </c>
      <c r="AA98" s="27"/>
      <c r="AB98" s="2" t="s">
        <v>52</v>
      </c>
    </row>
    <row r="99" spans="1:28" ht="30" customHeight="1" x14ac:dyDescent="0.3">
      <c r="A99" s="8" t="s">
        <v>1337</v>
      </c>
      <c r="B99" s="8" t="s">
        <v>1335</v>
      </c>
      <c r="C99" s="8" t="s">
        <v>52</v>
      </c>
      <c r="D99" s="25" t="s">
        <v>992</v>
      </c>
      <c r="E99" s="26">
        <v>0</v>
      </c>
      <c r="F99" s="8" t="s">
        <v>52</v>
      </c>
      <c r="G99" s="26">
        <v>0</v>
      </c>
      <c r="H99" s="8" t="s">
        <v>52</v>
      </c>
      <c r="I99" s="26">
        <v>0</v>
      </c>
      <c r="J99" s="8" t="s">
        <v>52</v>
      </c>
      <c r="K99" s="26">
        <v>590</v>
      </c>
      <c r="L99" s="8" t="s">
        <v>3030</v>
      </c>
      <c r="M99" s="26">
        <v>0</v>
      </c>
      <c r="N99" s="8" t="s">
        <v>52</v>
      </c>
      <c r="O99" s="26">
        <f t="shared" si="2"/>
        <v>590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8" t="s">
        <v>3031</v>
      </c>
      <c r="X99" s="8" t="s">
        <v>1336</v>
      </c>
      <c r="Y99" s="2" t="s">
        <v>52</v>
      </c>
      <c r="Z99" s="2" t="s">
        <v>52</v>
      </c>
      <c r="AA99" s="27"/>
      <c r="AB99" s="2" t="s">
        <v>52</v>
      </c>
    </row>
    <row r="100" spans="1:28" ht="30" customHeight="1" x14ac:dyDescent="0.3">
      <c r="A100" s="8" t="s">
        <v>1314</v>
      </c>
      <c r="B100" s="8" t="s">
        <v>1312</v>
      </c>
      <c r="C100" s="8" t="s">
        <v>1313</v>
      </c>
      <c r="D100" s="25" t="s">
        <v>80</v>
      </c>
      <c r="E100" s="26">
        <v>157</v>
      </c>
      <c r="F100" s="8" t="s">
        <v>52</v>
      </c>
      <c r="G100" s="26">
        <v>183.91</v>
      </c>
      <c r="H100" s="8" t="s">
        <v>3032</v>
      </c>
      <c r="I100" s="26">
        <v>177.04</v>
      </c>
      <c r="J100" s="8" t="s">
        <v>3033</v>
      </c>
      <c r="K100" s="26">
        <v>0</v>
      </c>
      <c r="L100" s="8" t="s">
        <v>52</v>
      </c>
      <c r="M100" s="26">
        <v>0</v>
      </c>
      <c r="N100" s="8" t="s">
        <v>52</v>
      </c>
      <c r="O100" s="26">
        <f t="shared" si="2"/>
        <v>157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8" t="s">
        <v>3034</v>
      </c>
      <c r="X100" s="8" t="s">
        <v>52</v>
      </c>
      <c r="Y100" s="2" t="s">
        <v>52</v>
      </c>
      <c r="Z100" s="2" t="s">
        <v>52</v>
      </c>
      <c r="AA100" s="27"/>
      <c r="AB100" s="2" t="s">
        <v>52</v>
      </c>
    </row>
    <row r="101" spans="1:28" ht="30" customHeight="1" x14ac:dyDescent="0.3">
      <c r="A101" s="8" t="s">
        <v>1848</v>
      </c>
      <c r="B101" s="8" t="s">
        <v>1846</v>
      </c>
      <c r="C101" s="8" t="s">
        <v>1847</v>
      </c>
      <c r="D101" s="25" t="s">
        <v>992</v>
      </c>
      <c r="E101" s="26">
        <v>0</v>
      </c>
      <c r="F101" s="8" t="s">
        <v>52</v>
      </c>
      <c r="G101" s="26">
        <v>1227.27</v>
      </c>
      <c r="H101" s="8" t="s">
        <v>3027</v>
      </c>
      <c r="I101" s="26">
        <v>1315</v>
      </c>
      <c r="J101" s="8" t="s">
        <v>3035</v>
      </c>
      <c r="K101" s="26">
        <v>0</v>
      </c>
      <c r="L101" s="8" t="s">
        <v>52</v>
      </c>
      <c r="M101" s="26">
        <v>0</v>
      </c>
      <c r="N101" s="8" t="s">
        <v>52</v>
      </c>
      <c r="O101" s="26">
        <f t="shared" si="2"/>
        <v>1227.27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8" t="s">
        <v>3036</v>
      </c>
      <c r="X101" s="8" t="s">
        <v>52</v>
      </c>
      <c r="Y101" s="2" t="s">
        <v>52</v>
      </c>
      <c r="Z101" s="2" t="s">
        <v>52</v>
      </c>
      <c r="AA101" s="27"/>
      <c r="AB101" s="2" t="s">
        <v>52</v>
      </c>
    </row>
    <row r="102" spans="1:28" ht="30" customHeight="1" x14ac:dyDescent="0.3">
      <c r="A102" s="8" t="s">
        <v>1893</v>
      </c>
      <c r="B102" s="8" t="s">
        <v>1891</v>
      </c>
      <c r="C102" s="8" t="s">
        <v>1892</v>
      </c>
      <c r="D102" s="25" t="s">
        <v>992</v>
      </c>
      <c r="E102" s="26">
        <v>0</v>
      </c>
      <c r="F102" s="8" t="s">
        <v>52</v>
      </c>
      <c r="G102" s="26">
        <v>1400</v>
      </c>
      <c r="H102" s="8" t="s">
        <v>3027</v>
      </c>
      <c r="I102" s="26">
        <v>1360</v>
      </c>
      <c r="J102" s="8" t="s">
        <v>3035</v>
      </c>
      <c r="K102" s="26">
        <v>0</v>
      </c>
      <c r="L102" s="8" t="s">
        <v>52</v>
      </c>
      <c r="M102" s="26">
        <v>0</v>
      </c>
      <c r="N102" s="8" t="s">
        <v>52</v>
      </c>
      <c r="O102" s="26">
        <f t="shared" si="2"/>
        <v>1360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8" t="s">
        <v>3037</v>
      </c>
      <c r="X102" s="8" t="s">
        <v>52</v>
      </c>
      <c r="Y102" s="2" t="s">
        <v>52</v>
      </c>
      <c r="Z102" s="2" t="s">
        <v>52</v>
      </c>
      <c r="AA102" s="27"/>
      <c r="AB102" s="2" t="s">
        <v>52</v>
      </c>
    </row>
    <row r="103" spans="1:28" ht="30" customHeight="1" x14ac:dyDescent="0.3">
      <c r="A103" s="8" t="s">
        <v>2138</v>
      </c>
      <c r="B103" s="8" t="s">
        <v>2136</v>
      </c>
      <c r="C103" s="8" t="s">
        <v>2137</v>
      </c>
      <c r="D103" s="25" t="s">
        <v>172</v>
      </c>
      <c r="E103" s="26">
        <v>12041.9</v>
      </c>
      <c r="F103" s="8" t="s">
        <v>52</v>
      </c>
      <c r="G103" s="26">
        <v>14100</v>
      </c>
      <c r="H103" s="8" t="s">
        <v>3027</v>
      </c>
      <c r="I103" s="26">
        <v>13000</v>
      </c>
      <c r="J103" s="8" t="s">
        <v>3028</v>
      </c>
      <c r="K103" s="26">
        <v>0</v>
      </c>
      <c r="L103" s="8" t="s">
        <v>52</v>
      </c>
      <c r="M103" s="26">
        <v>0</v>
      </c>
      <c r="N103" s="8" t="s">
        <v>52</v>
      </c>
      <c r="O103" s="26">
        <f t="shared" si="2"/>
        <v>12041.9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8" t="s">
        <v>3038</v>
      </c>
      <c r="X103" s="8" t="s">
        <v>52</v>
      </c>
      <c r="Y103" s="2" t="s">
        <v>52</v>
      </c>
      <c r="Z103" s="2" t="s">
        <v>52</v>
      </c>
      <c r="AA103" s="27"/>
      <c r="AB103" s="2" t="s">
        <v>52</v>
      </c>
    </row>
    <row r="104" spans="1:28" ht="30" customHeight="1" x14ac:dyDescent="0.3">
      <c r="A104" s="8" t="s">
        <v>2129</v>
      </c>
      <c r="B104" s="8" t="s">
        <v>2127</v>
      </c>
      <c r="C104" s="8" t="s">
        <v>2128</v>
      </c>
      <c r="D104" s="25" t="s">
        <v>172</v>
      </c>
      <c r="E104" s="26">
        <v>0</v>
      </c>
      <c r="F104" s="8" t="s">
        <v>52</v>
      </c>
      <c r="G104" s="26">
        <v>2290</v>
      </c>
      <c r="H104" s="8" t="s">
        <v>3039</v>
      </c>
      <c r="I104" s="26">
        <v>2390</v>
      </c>
      <c r="J104" s="8" t="s">
        <v>3040</v>
      </c>
      <c r="K104" s="26">
        <v>0</v>
      </c>
      <c r="L104" s="8" t="s">
        <v>52</v>
      </c>
      <c r="M104" s="26">
        <v>0</v>
      </c>
      <c r="N104" s="8" t="s">
        <v>52</v>
      </c>
      <c r="O104" s="26">
        <f t="shared" si="2"/>
        <v>2290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8" t="s">
        <v>3041</v>
      </c>
      <c r="X104" s="8" t="s">
        <v>52</v>
      </c>
      <c r="Y104" s="2" t="s">
        <v>52</v>
      </c>
      <c r="Z104" s="2" t="s">
        <v>52</v>
      </c>
      <c r="AA104" s="27"/>
      <c r="AB104" s="2" t="s">
        <v>52</v>
      </c>
    </row>
    <row r="105" spans="1:28" ht="30" customHeight="1" x14ac:dyDescent="0.3">
      <c r="A105" s="8" t="s">
        <v>2200</v>
      </c>
      <c r="B105" s="8" t="s">
        <v>2198</v>
      </c>
      <c r="C105" s="8" t="s">
        <v>2199</v>
      </c>
      <c r="D105" s="25" t="s">
        <v>172</v>
      </c>
      <c r="E105" s="26">
        <v>0</v>
      </c>
      <c r="F105" s="8" t="s">
        <v>52</v>
      </c>
      <c r="G105" s="26">
        <v>11270</v>
      </c>
      <c r="H105" s="8" t="s">
        <v>3039</v>
      </c>
      <c r="I105" s="26">
        <v>11350</v>
      </c>
      <c r="J105" s="8" t="s">
        <v>3040</v>
      </c>
      <c r="K105" s="26">
        <v>0</v>
      </c>
      <c r="L105" s="8" t="s">
        <v>52</v>
      </c>
      <c r="M105" s="26">
        <v>0</v>
      </c>
      <c r="N105" s="8" t="s">
        <v>52</v>
      </c>
      <c r="O105" s="26">
        <f t="shared" si="2"/>
        <v>11270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8" t="s">
        <v>3042</v>
      </c>
      <c r="X105" s="8" t="s">
        <v>52</v>
      </c>
      <c r="Y105" s="2" t="s">
        <v>52</v>
      </c>
      <c r="Z105" s="2" t="s">
        <v>52</v>
      </c>
      <c r="AA105" s="27"/>
      <c r="AB105" s="2" t="s">
        <v>52</v>
      </c>
    </row>
    <row r="106" spans="1:28" ht="30" customHeight="1" x14ac:dyDescent="0.3">
      <c r="A106" s="8" t="s">
        <v>173</v>
      </c>
      <c r="B106" s="8" t="s">
        <v>170</v>
      </c>
      <c r="C106" s="8" t="s">
        <v>171</v>
      </c>
      <c r="D106" s="25" t="s">
        <v>172</v>
      </c>
      <c r="E106" s="26">
        <v>670</v>
      </c>
      <c r="F106" s="8" t="s">
        <v>52</v>
      </c>
      <c r="G106" s="26">
        <v>830</v>
      </c>
      <c r="H106" s="8" t="s">
        <v>3043</v>
      </c>
      <c r="I106" s="26">
        <v>700</v>
      </c>
      <c r="J106" s="8" t="s">
        <v>3044</v>
      </c>
      <c r="K106" s="26">
        <v>0</v>
      </c>
      <c r="L106" s="8" t="s">
        <v>52</v>
      </c>
      <c r="M106" s="26">
        <v>0</v>
      </c>
      <c r="N106" s="8" t="s">
        <v>52</v>
      </c>
      <c r="O106" s="26">
        <f t="shared" si="2"/>
        <v>670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8" t="s">
        <v>3045</v>
      </c>
      <c r="X106" s="8" t="s">
        <v>52</v>
      </c>
      <c r="Y106" s="2" t="s">
        <v>52</v>
      </c>
      <c r="Z106" s="2" t="s">
        <v>52</v>
      </c>
      <c r="AA106" s="27"/>
      <c r="AB106" s="2" t="s">
        <v>52</v>
      </c>
    </row>
    <row r="107" spans="1:28" ht="30" customHeight="1" x14ac:dyDescent="0.3">
      <c r="A107" s="8" t="s">
        <v>178</v>
      </c>
      <c r="B107" s="8" t="s">
        <v>175</v>
      </c>
      <c r="C107" s="8" t="s">
        <v>176</v>
      </c>
      <c r="D107" s="25" t="s">
        <v>177</v>
      </c>
      <c r="E107" s="26">
        <v>0</v>
      </c>
      <c r="F107" s="8" t="s">
        <v>52</v>
      </c>
      <c r="G107" s="26">
        <v>0</v>
      </c>
      <c r="H107" s="8" t="s">
        <v>52</v>
      </c>
      <c r="I107" s="26">
        <v>0</v>
      </c>
      <c r="J107" s="8" t="s">
        <v>52</v>
      </c>
      <c r="K107" s="26">
        <v>920</v>
      </c>
      <c r="L107" s="8" t="s">
        <v>3046</v>
      </c>
      <c r="M107" s="26">
        <v>0</v>
      </c>
      <c r="N107" s="8" t="s">
        <v>52</v>
      </c>
      <c r="O107" s="26">
        <f t="shared" si="2"/>
        <v>920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8" t="s">
        <v>3047</v>
      </c>
      <c r="X107" s="8" t="s">
        <v>52</v>
      </c>
      <c r="Y107" s="2" t="s">
        <v>52</v>
      </c>
      <c r="Z107" s="2" t="s">
        <v>52</v>
      </c>
      <c r="AA107" s="27"/>
      <c r="AB107" s="2" t="s">
        <v>52</v>
      </c>
    </row>
    <row r="108" spans="1:28" ht="30" customHeight="1" x14ac:dyDescent="0.3">
      <c r="A108" s="8" t="s">
        <v>181</v>
      </c>
      <c r="B108" s="8" t="s">
        <v>175</v>
      </c>
      <c r="C108" s="8" t="s">
        <v>180</v>
      </c>
      <c r="D108" s="25" t="s">
        <v>177</v>
      </c>
      <c r="E108" s="26">
        <v>0</v>
      </c>
      <c r="F108" s="8" t="s">
        <v>52</v>
      </c>
      <c r="G108" s="26">
        <v>0</v>
      </c>
      <c r="H108" s="8" t="s">
        <v>52</v>
      </c>
      <c r="I108" s="26">
        <v>0</v>
      </c>
      <c r="J108" s="8" t="s">
        <v>52</v>
      </c>
      <c r="K108" s="26">
        <v>920</v>
      </c>
      <c r="L108" s="8" t="s">
        <v>3046</v>
      </c>
      <c r="M108" s="26">
        <v>0</v>
      </c>
      <c r="N108" s="8" t="s">
        <v>52</v>
      </c>
      <c r="O108" s="26">
        <f t="shared" si="2"/>
        <v>920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8" t="s">
        <v>3048</v>
      </c>
      <c r="X108" s="8" t="s">
        <v>52</v>
      </c>
      <c r="Y108" s="2" t="s">
        <v>52</v>
      </c>
      <c r="Z108" s="2" t="s">
        <v>52</v>
      </c>
      <c r="AA108" s="27"/>
      <c r="AB108" s="2" t="s">
        <v>52</v>
      </c>
    </row>
    <row r="109" spans="1:28" ht="30" customHeight="1" x14ac:dyDescent="0.3">
      <c r="A109" s="8" t="s">
        <v>185</v>
      </c>
      <c r="B109" s="8" t="s">
        <v>183</v>
      </c>
      <c r="C109" s="8" t="s">
        <v>184</v>
      </c>
      <c r="D109" s="25" t="s">
        <v>177</v>
      </c>
      <c r="E109" s="26">
        <v>0</v>
      </c>
      <c r="F109" s="8" t="s">
        <v>52</v>
      </c>
      <c r="G109" s="26">
        <v>0</v>
      </c>
      <c r="H109" s="8" t="s">
        <v>52</v>
      </c>
      <c r="I109" s="26">
        <v>0</v>
      </c>
      <c r="J109" s="8" t="s">
        <v>52</v>
      </c>
      <c r="K109" s="26">
        <v>953</v>
      </c>
      <c r="L109" s="8" t="s">
        <v>3043</v>
      </c>
      <c r="M109" s="26">
        <v>0</v>
      </c>
      <c r="N109" s="8" t="s">
        <v>52</v>
      </c>
      <c r="O109" s="26">
        <f t="shared" si="2"/>
        <v>953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8" t="s">
        <v>3049</v>
      </c>
      <c r="X109" s="8" t="s">
        <v>52</v>
      </c>
      <c r="Y109" s="2" t="s">
        <v>52</v>
      </c>
      <c r="Z109" s="2" t="s">
        <v>52</v>
      </c>
      <c r="AA109" s="27"/>
      <c r="AB109" s="2" t="s">
        <v>52</v>
      </c>
    </row>
    <row r="110" spans="1:28" ht="30" customHeight="1" x14ac:dyDescent="0.3">
      <c r="A110" s="8" t="s">
        <v>188</v>
      </c>
      <c r="B110" s="8" t="s">
        <v>183</v>
      </c>
      <c r="C110" s="8" t="s">
        <v>187</v>
      </c>
      <c r="D110" s="25" t="s">
        <v>177</v>
      </c>
      <c r="E110" s="26">
        <v>0</v>
      </c>
      <c r="F110" s="8" t="s">
        <v>52</v>
      </c>
      <c r="G110" s="26">
        <v>0</v>
      </c>
      <c r="H110" s="8" t="s">
        <v>52</v>
      </c>
      <c r="I110" s="26">
        <v>0</v>
      </c>
      <c r="J110" s="8" t="s">
        <v>52</v>
      </c>
      <c r="K110" s="26">
        <v>900</v>
      </c>
      <c r="L110" s="8" t="s">
        <v>3043</v>
      </c>
      <c r="M110" s="26">
        <v>0</v>
      </c>
      <c r="N110" s="8" t="s">
        <v>52</v>
      </c>
      <c r="O110" s="26">
        <f t="shared" si="2"/>
        <v>900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8" t="s">
        <v>3050</v>
      </c>
      <c r="X110" s="8" t="s">
        <v>52</v>
      </c>
      <c r="Y110" s="2" t="s">
        <v>52</v>
      </c>
      <c r="Z110" s="2" t="s">
        <v>52</v>
      </c>
      <c r="AA110" s="27"/>
      <c r="AB110" s="2" t="s">
        <v>52</v>
      </c>
    </row>
    <row r="111" spans="1:28" ht="30" customHeight="1" x14ac:dyDescent="0.3">
      <c r="A111" s="8" t="s">
        <v>192</v>
      </c>
      <c r="B111" s="8" t="s">
        <v>190</v>
      </c>
      <c r="C111" s="8" t="s">
        <v>191</v>
      </c>
      <c r="D111" s="25" t="s">
        <v>177</v>
      </c>
      <c r="E111" s="26">
        <v>0</v>
      </c>
      <c r="F111" s="8" t="s">
        <v>52</v>
      </c>
      <c r="G111" s="26">
        <v>0</v>
      </c>
      <c r="H111" s="8" t="s">
        <v>52</v>
      </c>
      <c r="I111" s="26">
        <v>0</v>
      </c>
      <c r="J111" s="8" t="s">
        <v>52</v>
      </c>
      <c r="K111" s="26">
        <v>850</v>
      </c>
      <c r="L111" s="8" t="s">
        <v>3043</v>
      </c>
      <c r="M111" s="26">
        <v>0</v>
      </c>
      <c r="N111" s="8" t="s">
        <v>52</v>
      </c>
      <c r="O111" s="26">
        <f t="shared" si="2"/>
        <v>850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8" t="s">
        <v>3051</v>
      </c>
      <c r="X111" s="8" t="s">
        <v>52</v>
      </c>
      <c r="Y111" s="2" t="s">
        <v>52</v>
      </c>
      <c r="Z111" s="2" t="s">
        <v>52</v>
      </c>
      <c r="AA111" s="27"/>
      <c r="AB111" s="2" t="s">
        <v>52</v>
      </c>
    </row>
    <row r="112" spans="1:28" ht="30" customHeight="1" x14ac:dyDescent="0.3">
      <c r="A112" s="8" t="s">
        <v>197</v>
      </c>
      <c r="B112" s="8" t="s">
        <v>194</v>
      </c>
      <c r="C112" s="8" t="s">
        <v>195</v>
      </c>
      <c r="D112" s="25" t="s">
        <v>196</v>
      </c>
      <c r="E112" s="26">
        <v>0</v>
      </c>
      <c r="F112" s="8" t="s">
        <v>52</v>
      </c>
      <c r="G112" s="26">
        <v>0</v>
      </c>
      <c r="H112" s="8" t="s">
        <v>52</v>
      </c>
      <c r="I112" s="26">
        <v>0</v>
      </c>
      <c r="J112" s="8" t="s">
        <v>52</v>
      </c>
      <c r="K112" s="26">
        <v>7340</v>
      </c>
      <c r="L112" s="8" t="s">
        <v>3052</v>
      </c>
      <c r="M112" s="26">
        <v>0</v>
      </c>
      <c r="N112" s="8" t="s">
        <v>52</v>
      </c>
      <c r="O112" s="26">
        <f t="shared" si="2"/>
        <v>7340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8" t="s">
        <v>3053</v>
      </c>
      <c r="X112" s="8" t="s">
        <v>52</v>
      </c>
      <c r="Y112" s="2" t="s">
        <v>52</v>
      </c>
      <c r="Z112" s="2" t="s">
        <v>52</v>
      </c>
      <c r="AA112" s="27"/>
      <c r="AB112" s="2" t="s">
        <v>52</v>
      </c>
    </row>
    <row r="113" spans="1:28" ht="30" customHeight="1" x14ac:dyDescent="0.3">
      <c r="A113" s="8" t="s">
        <v>1521</v>
      </c>
      <c r="B113" s="8" t="s">
        <v>1519</v>
      </c>
      <c r="C113" s="8" t="s">
        <v>1520</v>
      </c>
      <c r="D113" s="25" t="s">
        <v>172</v>
      </c>
      <c r="E113" s="26">
        <v>2796</v>
      </c>
      <c r="F113" s="8" t="s">
        <v>52</v>
      </c>
      <c r="G113" s="26">
        <v>3250</v>
      </c>
      <c r="H113" s="8" t="s">
        <v>3054</v>
      </c>
      <c r="I113" s="26">
        <v>3048.5</v>
      </c>
      <c r="J113" s="8" t="s">
        <v>3055</v>
      </c>
      <c r="K113" s="26">
        <v>0</v>
      </c>
      <c r="L113" s="8" t="s">
        <v>52</v>
      </c>
      <c r="M113" s="26">
        <v>0</v>
      </c>
      <c r="N113" s="8" t="s">
        <v>52</v>
      </c>
      <c r="O113" s="26">
        <f t="shared" si="2"/>
        <v>2796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8" t="s">
        <v>3056</v>
      </c>
      <c r="X113" s="8" t="s">
        <v>52</v>
      </c>
      <c r="Y113" s="2" t="s">
        <v>52</v>
      </c>
      <c r="Z113" s="2" t="s">
        <v>52</v>
      </c>
      <c r="AA113" s="27"/>
      <c r="AB113" s="2" t="s">
        <v>52</v>
      </c>
    </row>
    <row r="114" spans="1:28" ht="30" customHeight="1" x14ac:dyDescent="0.3">
      <c r="A114" s="8" t="s">
        <v>1175</v>
      </c>
      <c r="B114" s="8" t="s">
        <v>1172</v>
      </c>
      <c r="C114" s="8" t="s">
        <v>1173</v>
      </c>
      <c r="D114" s="25" t="s">
        <v>1174</v>
      </c>
      <c r="E114" s="26">
        <v>1771</v>
      </c>
      <c r="F114" s="8" t="s">
        <v>52</v>
      </c>
      <c r="G114" s="26">
        <v>2000</v>
      </c>
      <c r="H114" s="8" t="s">
        <v>3057</v>
      </c>
      <c r="I114" s="26">
        <v>1649</v>
      </c>
      <c r="J114" s="8" t="s">
        <v>3058</v>
      </c>
      <c r="K114" s="26">
        <v>0</v>
      </c>
      <c r="L114" s="8" t="s">
        <v>52</v>
      </c>
      <c r="M114" s="26">
        <v>0</v>
      </c>
      <c r="N114" s="8" t="s">
        <v>52</v>
      </c>
      <c r="O114" s="26">
        <f t="shared" ref="O114:O145" si="3">SMALL(E114:M114,COUNTIF(E114:M114,0)+1)</f>
        <v>1649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8" t="s">
        <v>3059</v>
      </c>
      <c r="X114" s="8" t="s">
        <v>52</v>
      </c>
      <c r="Y114" s="2" t="s">
        <v>52</v>
      </c>
      <c r="Z114" s="2" t="s">
        <v>52</v>
      </c>
      <c r="AA114" s="27"/>
      <c r="AB114" s="2" t="s">
        <v>52</v>
      </c>
    </row>
    <row r="115" spans="1:28" ht="30" customHeight="1" x14ac:dyDescent="0.3">
      <c r="A115" s="8" t="s">
        <v>908</v>
      </c>
      <c r="B115" s="8" t="s">
        <v>906</v>
      </c>
      <c r="C115" s="8" t="s">
        <v>907</v>
      </c>
      <c r="D115" s="25" t="s">
        <v>104</v>
      </c>
      <c r="E115" s="26">
        <v>365375</v>
      </c>
      <c r="F115" s="8" t="s">
        <v>52</v>
      </c>
      <c r="G115" s="26">
        <v>449101.79</v>
      </c>
      <c r="H115" s="8" t="s">
        <v>3057</v>
      </c>
      <c r="I115" s="26">
        <v>377544.91</v>
      </c>
      <c r="J115" s="8" t="s">
        <v>3058</v>
      </c>
      <c r="K115" s="26">
        <v>0</v>
      </c>
      <c r="L115" s="8" t="s">
        <v>52</v>
      </c>
      <c r="M115" s="26">
        <v>0</v>
      </c>
      <c r="N115" s="8" t="s">
        <v>52</v>
      </c>
      <c r="O115" s="26">
        <f t="shared" si="3"/>
        <v>365375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8" t="s">
        <v>3060</v>
      </c>
      <c r="X115" s="8" t="s">
        <v>52</v>
      </c>
      <c r="Y115" s="2" t="s">
        <v>52</v>
      </c>
      <c r="Z115" s="2" t="s">
        <v>52</v>
      </c>
      <c r="AA115" s="27"/>
      <c r="AB115" s="2" t="s">
        <v>52</v>
      </c>
    </row>
    <row r="116" spans="1:28" ht="30" customHeight="1" x14ac:dyDescent="0.3">
      <c r="A116" s="8" t="s">
        <v>1209</v>
      </c>
      <c r="B116" s="8" t="s">
        <v>906</v>
      </c>
      <c r="C116" s="8" t="s">
        <v>1208</v>
      </c>
      <c r="D116" s="25" t="s">
        <v>1174</v>
      </c>
      <c r="E116" s="26">
        <v>4321</v>
      </c>
      <c r="F116" s="8" t="s">
        <v>52</v>
      </c>
      <c r="G116" s="26">
        <v>4710</v>
      </c>
      <c r="H116" s="8" t="s">
        <v>3057</v>
      </c>
      <c r="I116" s="26">
        <v>4753</v>
      </c>
      <c r="J116" s="8" t="s">
        <v>3058</v>
      </c>
      <c r="K116" s="26">
        <v>0</v>
      </c>
      <c r="L116" s="8" t="s">
        <v>52</v>
      </c>
      <c r="M116" s="26">
        <v>0</v>
      </c>
      <c r="N116" s="8" t="s">
        <v>52</v>
      </c>
      <c r="O116" s="26">
        <f t="shared" si="3"/>
        <v>4321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8" t="s">
        <v>3061</v>
      </c>
      <c r="X116" s="8" t="s">
        <v>52</v>
      </c>
      <c r="Y116" s="2" t="s">
        <v>52</v>
      </c>
      <c r="Z116" s="2" t="s">
        <v>52</v>
      </c>
      <c r="AA116" s="27"/>
      <c r="AB116" s="2" t="s">
        <v>52</v>
      </c>
    </row>
    <row r="117" spans="1:28" ht="30" customHeight="1" x14ac:dyDescent="0.3">
      <c r="A117" s="8" t="s">
        <v>988</v>
      </c>
      <c r="B117" s="8" t="s">
        <v>986</v>
      </c>
      <c r="C117" s="8" t="s">
        <v>987</v>
      </c>
      <c r="D117" s="25" t="s">
        <v>172</v>
      </c>
      <c r="E117" s="26">
        <v>0</v>
      </c>
      <c r="F117" s="8" t="s">
        <v>52</v>
      </c>
      <c r="G117" s="26">
        <v>95</v>
      </c>
      <c r="H117" s="8" t="s">
        <v>3062</v>
      </c>
      <c r="I117" s="26">
        <v>92.04</v>
      </c>
      <c r="J117" s="8" t="s">
        <v>3063</v>
      </c>
      <c r="K117" s="26">
        <v>0</v>
      </c>
      <c r="L117" s="8" t="s">
        <v>52</v>
      </c>
      <c r="M117" s="26">
        <v>0</v>
      </c>
      <c r="N117" s="8" t="s">
        <v>52</v>
      </c>
      <c r="O117" s="26">
        <f t="shared" si="3"/>
        <v>92.04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8" t="s">
        <v>3064</v>
      </c>
      <c r="X117" s="8" t="s">
        <v>52</v>
      </c>
      <c r="Y117" s="2" t="s">
        <v>52</v>
      </c>
      <c r="Z117" s="2" t="s">
        <v>52</v>
      </c>
      <c r="AA117" s="27"/>
      <c r="AB117" s="2" t="s">
        <v>52</v>
      </c>
    </row>
    <row r="118" spans="1:28" ht="30" customHeight="1" x14ac:dyDescent="0.3">
      <c r="A118" s="8" t="s">
        <v>1971</v>
      </c>
      <c r="B118" s="8" t="s">
        <v>1969</v>
      </c>
      <c r="C118" s="8" t="s">
        <v>1970</v>
      </c>
      <c r="D118" s="25" t="s">
        <v>172</v>
      </c>
      <c r="E118" s="26">
        <v>0</v>
      </c>
      <c r="F118" s="8" t="s">
        <v>52</v>
      </c>
      <c r="G118" s="26">
        <v>262.5</v>
      </c>
      <c r="H118" s="8" t="s">
        <v>3062</v>
      </c>
      <c r="I118" s="26">
        <v>218.18</v>
      </c>
      <c r="J118" s="8" t="s">
        <v>3063</v>
      </c>
      <c r="K118" s="26">
        <v>0</v>
      </c>
      <c r="L118" s="8" t="s">
        <v>52</v>
      </c>
      <c r="M118" s="26">
        <v>0</v>
      </c>
      <c r="N118" s="8" t="s">
        <v>52</v>
      </c>
      <c r="O118" s="26">
        <f t="shared" si="3"/>
        <v>218.18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8" t="s">
        <v>3065</v>
      </c>
      <c r="X118" s="8" t="s">
        <v>52</v>
      </c>
      <c r="Y118" s="2" t="s">
        <v>52</v>
      </c>
      <c r="Z118" s="2" t="s">
        <v>52</v>
      </c>
      <c r="AA118" s="27"/>
      <c r="AB118" s="2" t="s">
        <v>52</v>
      </c>
    </row>
    <row r="119" spans="1:28" ht="30" customHeight="1" x14ac:dyDescent="0.3">
      <c r="A119" s="8" t="s">
        <v>1038</v>
      </c>
      <c r="B119" s="8" t="s">
        <v>1035</v>
      </c>
      <c r="C119" s="8" t="s">
        <v>1036</v>
      </c>
      <c r="D119" s="25" t="s">
        <v>1037</v>
      </c>
      <c r="E119" s="26">
        <v>55</v>
      </c>
      <c r="F119" s="8" t="s">
        <v>52</v>
      </c>
      <c r="G119" s="26">
        <v>70</v>
      </c>
      <c r="H119" s="8" t="s">
        <v>3066</v>
      </c>
      <c r="I119" s="26">
        <v>0</v>
      </c>
      <c r="J119" s="8" t="s">
        <v>52</v>
      </c>
      <c r="K119" s="26">
        <v>0</v>
      </c>
      <c r="L119" s="8" t="s">
        <v>52</v>
      </c>
      <c r="M119" s="26">
        <v>0</v>
      </c>
      <c r="N119" s="8" t="s">
        <v>52</v>
      </c>
      <c r="O119" s="26">
        <f t="shared" si="3"/>
        <v>55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8" t="s">
        <v>3067</v>
      </c>
      <c r="X119" s="8" t="s">
        <v>52</v>
      </c>
      <c r="Y119" s="2" t="s">
        <v>52</v>
      </c>
      <c r="Z119" s="2" t="s">
        <v>52</v>
      </c>
      <c r="AA119" s="27"/>
      <c r="AB119" s="2" t="s">
        <v>52</v>
      </c>
    </row>
    <row r="120" spans="1:28" ht="30" customHeight="1" x14ac:dyDescent="0.3">
      <c r="A120" s="8" t="s">
        <v>1107</v>
      </c>
      <c r="B120" s="8" t="s">
        <v>1105</v>
      </c>
      <c r="C120" s="8" t="s">
        <v>1106</v>
      </c>
      <c r="D120" s="25" t="s">
        <v>80</v>
      </c>
      <c r="E120" s="26">
        <v>0</v>
      </c>
      <c r="F120" s="8" t="s">
        <v>52</v>
      </c>
      <c r="G120" s="26">
        <v>120450</v>
      </c>
      <c r="H120" s="8" t="s">
        <v>3068</v>
      </c>
      <c r="I120" s="26">
        <v>0</v>
      </c>
      <c r="J120" s="8" t="s">
        <v>52</v>
      </c>
      <c r="K120" s="26">
        <v>90000</v>
      </c>
      <c r="L120" s="8" t="s">
        <v>3069</v>
      </c>
      <c r="M120" s="26">
        <v>80000</v>
      </c>
      <c r="N120" s="8" t="s">
        <v>3070</v>
      </c>
      <c r="O120" s="26">
        <f t="shared" si="3"/>
        <v>80000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8" t="s">
        <v>3071</v>
      </c>
      <c r="X120" s="8" t="s">
        <v>52</v>
      </c>
      <c r="Y120" s="2" t="s">
        <v>52</v>
      </c>
      <c r="Z120" s="2" t="s">
        <v>52</v>
      </c>
      <c r="AA120" s="27"/>
      <c r="AB120" s="2" t="s">
        <v>52</v>
      </c>
    </row>
    <row r="121" spans="1:28" ht="30" customHeight="1" x14ac:dyDescent="0.3">
      <c r="A121" s="8" t="s">
        <v>1081</v>
      </c>
      <c r="B121" s="8" t="s">
        <v>1079</v>
      </c>
      <c r="C121" s="8" t="s">
        <v>1080</v>
      </c>
      <c r="D121" s="25" t="s">
        <v>80</v>
      </c>
      <c r="E121" s="26">
        <v>0</v>
      </c>
      <c r="F121" s="8" t="s">
        <v>52</v>
      </c>
      <c r="G121" s="26">
        <v>0</v>
      </c>
      <c r="H121" s="8" t="s">
        <v>52</v>
      </c>
      <c r="I121" s="26">
        <v>0</v>
      </c>
      <c r="J121" s="8" t="s">
        <v>52</v>
      </c>
      <c r="K121" s="26">
        <v>11000</v>
      </c>
      <c r="L121" s="8" t="s">
        <v>3072</v>
      </c>
      <c r="M121" s="26">
        <v>0</v>
      </c>
      <c r="N121" s="8" t="s">
        <v>52</v>
      </c>
      <c r="O121" s="26">
        <f t="shared" si="3"/>
        <v>11000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8" t="s">
        <v>3073</v>
      </c>
      <c r="X121" s="8" t="s">
        <v>52</v>
      </c>
      <c r="Y121" s="2" t="s">
        <v>52</v>
      </c>
      <c r="Z121" s="2" t="s">
        <v>52</v>
      </c>
      <c r="AA121" s="27"/>
      <c r="AB121" s="2" t="s">
        <v>52</v>
      </c>
    </row>
    <row r="122" spans="1:28" ht="30" customHeight="1" x14ac:dyDescent="0.3">
      <c r="A122" s="8" t="s">
        <v>1061</v>
      </c>
      <c r="B122" s="8" t="s">
        <v>1059</v>
      </c>
      <c r="C122" s="8" t="s">
        <v>1060</v>
      </c>
      <c r="D122" s="25" t="s">
        <v>80</v>
      </c>
      <c r="E122" s="26">
        <v>0</v>
      </c>
      <c r="F122" s="8" t="s">
        <v>52</v>
      </c>
      <c r="G122" s="26">
        <v>0</v>
      </c>
      <c r="H122" s="8" t="s">
        <v>52</v>
      </c>
      <c r="I122" s="26">
        <v>0</v>
      </c>
      <c r="J122" s="8" t="s">
        <v>52</v>
      </c>
      <c r="K122" s="26">
        <v>12000</v>
      </c>
      <c r="L122" s="8" t="s">
        <v>3072</v>
      </c>
      <c r="M122" s="26">
        <v>0</v>
      </c>
      <c r="N122" s="8" t="s">
        <v>52</v>
      </c>
      <c r="O122" s="26">
        <f t="shared" si="3"/>
        <v>12000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8" t="s">
        <v>3074</v>
      </c>
      <c r="X122" s="8" t="s">
        <v>52</v>
      </c>
      <c r="Y122" s="2" t="s">
        <v>52</v>
      </c>
      <c r="Z122" s="2" t="s">
        <v>52</v>
      </c>
      <c r="AA122" s="27"/>
      <c r="AB122" s="2" t="s">
        <v>52</v>
      </c>
    </row>
    <row r="123" spans="1:28" ht="30" customHeight="1" x14ac:dyDescent="0.3">
      <c r="A123" s="8" t="s">
        <v>993</v>
      </c>
      <c r="B123" s="8" t="s">
        <v>990</v>
      </c>
      <c r="C123" s="8" t="s">
        <v>991</v>
      </c>
      <c r="D123" s="25" t="s">
        <v>992</v>
      </c>
      <c r="E123" s="26">
        <v>0</v>
      </c>
      <c r="F123" s="8" t="s">
        <v>52</v>
      </c>
      <c r="G123" s="26">
        <v>0</v>
      </c>
      <c r="H123" s="8" t="s">
        <v>52</v>
      </c>
      <c r="I123" s="26">
        <v>0</v>
      </c>
      <c r="J123" s="8" t="s">
        <v>52</v>
      </c>
      <c r="K123" s="26">
        <v>0</v>
      </c>
      <c r="L123" s="8" t="s">
        <v>52</v>
      </c>
      <c r="M123" s="26">
        <v>4000</v>
      </c>
      <c r="N123" s="8" t="s">
        <v>52</v>
      </c>
      <c r="O123" s="26">
        <f t="shared" si="3"/>
        <v>4000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8" t="s">
        <v>3075</v>
      </c>
      <c r="X123" s="8" t="s">
        <v>52</v>
      </c>
      <c r="Y123" s="2" t="s">
        <v>52</v>
      </c>
      <c r="Z123" s="2" t="s">
        <v>52</v>
      </c>
      <c r="AA123" s="27"/>
      <c r="AB123" s="2" t="s">
        <v>52</v>
      </c>
    </row>
    <row r="124" spans="1:28" ht="30" customHeight="1" x14ac:dyDescent="0.3">
      <c r="A124" s="8" t="s">
        <v>1291</v>
      </c>
      <c r="B124" s="8" t="s">
        <v>1289</v>
      </c>
      <c r="C124" s="8" t="s">
        <v>1290</v>
      </c>
      <c r="D124" s="25" t="s">
        <v>80</v>
      </c>
      <c r="E124" s="26">
        <v>0</v>
      </c>
      <c r="F124" s="8" t="s">
        <v>52</v>
      </c>
      <c r="G124" s="26">
        <v>0</v>
      </c>
      <c r="H124" s="8" t="s">
        <v>52</v>
      </c>
      <c r="I124" s="26">
        <v>0</v>
      </c>
      <c r="J124" s="8" t="s">
        <v>52</v>
      </c>
      <c r="K124" s="26">
        <v>25600</v>
      </c>
      <c r="L124" s="8" t="s">
        <v>3076</v>
      </c>
      <c r="M124" s="26">
        <v>0</v>
      </c>
      <c r="N124" s="8" t="s">
        <v>52</v>
      </c>
      <c r="O124" s="26">
        <f t="shared" si="3"/>
        <v>25600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8" t="s">
        <v>3077</v>
      </c>
      <c r="X124" s="8" t="s">
        <v>52</v>
      </c>
      <c r="Y124" s="2" t="s">
        <v>52</v>
      </c>
      <c r="Z124" s="2" t="s">
        <v>52</v>
      </c>
      <c r="AA124" s="27"/>
      <c r="AB124" s="2" t="s">
        <v>52</v>
      </c>
    </row>
    <row r="125" spans="1:28" ht="30" customHeight="1" x14ac:dyDescent="0.3">
      <c r="A125" s="8" t="s">
        <v>1305</v>
      </c>
      <c r="B125" s="8" t="s">
        <v>1303</v>
      </c>
      <c r="C125" s="8" t="s">
        <v>1304</v>
      </c>
      <c r="D125" s="25" t="s">
        <v>80</v>
      </c>
      <c r="E125" s="26">
        <v>0</v>
      </c>
      <c r="F125" s="8" t="s">
        <v>52</v>
      </c>
      <c r="G125" s="26">
        <v>0</v>
      </c>
      <c r="H125" s="8" t="s">
        <v>52</v>
      </c>
      <c r="I125" s="26">
        <v>0</v>
      </c>
      <c r="J125" s="8" t="s">
        <v>52</v>
      </c>
      <c r="K125" s="26">
        <v>8518</v>
      </c>
      <c r="L125" s="8" t="s">
        <v>3078</v>
      </c>
      <c r="M125" s="26">
        <v>0</v>
      </c>
      <c r="N125" s="8" t="s">
        <v>52</v>
      </c>
      <c r="O125" s="26">
        <f t="shared" si="3"/>
        <v>8518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8" t="s">
        <v>3079</v>
      </c>
      <c r="X125" s="8" t="s">
        <v>52</v>
      </c>
      <c r="Y125" s="2" t="s">
        <v>52</v>
      </c>
      <c r="Z125" s="2" t="s">
        <v>52</v>
      </c>
      <c r="AA125" s="27"/>
      <c r="AB125" s="2" t="s">
        <v>52</v>
      </c>
    </row>
    <row r="126" spans="1:28" ht="30" customHeight="1" x14ac:dyDescent="0.3">
      <c r="A126" s="8" t="s">
        <v>393</v>
      </c>
      <c r="B126" s="8" t="s">
        <v>391</v>
      </c>
      <c r="C126" s="8" t="s">
        <v>392</v>
      </c>
      <c r="D126" s="25" t="s">
        <v>80</v>
      </c>
      <c r="E126" s="26">
        <v>0</v>
      </c>
      <c r="F126" s="8" t="s">
        <v>52</v>
      </c>
      <c r="G126" s="26">
        <v>0</v>
      </c>
      <c r="H126" s="8" t="s">
        <v>52</v>
      </c>
      <c r="I126" s="26">
        <v>0</v>
      </c>
      <c r="J126" s="8" t="s">
        <v>52</v>
      </c>
      <c r="K126" s="26">
        <v>110000</v>
      </c>
      <c r="L126" s="8" t="s">
        <v>3080</v>
      </c>
      <c r="M126" s="26">
        <v>0</v>
      </c>
      <c r="N126" s="8" t="s">
        <v>52</v>
      </c>
      <c r="O126" s="26">
        <f t="shared" si="3"/>
        <v>110000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8" t="s">
        <v>3081</v>
      </c>
      <c r="X126" s="8" t="s">
        <v>265</v>
      </c>
      <c r="Y126" s="2" t="s">
        <v>52</v>
      </c>
      <c r="Z126" s="2" t="s">
        <v>52</v>
      </c>
      <c r="AA126" s="27"/>
      <c r="AB126" s="2" t="s">
        <v>52</v>
      </c>
    </row>
    <row r="127" spans="1:28" ht="30" customHeight="1" x14ac:dyDescent="0.3">
      <c r="A127" s="8" t="s">
        <v>1268</v>
      </c>
      <c r="B127" s="8" t="s">
        <v>1266</v>
      </c>
      <c r="C127" s="8" t="s">
        <v>1267</v>
      </c>
      <c r="D127" s="25" t="s">
        <v>80</v>
      </c>
      <c r="E127" s="26">
        <v>1920</v>
      </c>
      <c r="F127" s="8" t="s">
        <v>52</v>
      </c>
      <c r="G127" s="26">
        <v>2098.7600000000002</v>
      </c>
      <c r="H127" s="8" t="s">
        <v>3082</v>
      </c>
      <c r="I127" s="26">
        <v>2407.4</v>
      </c>
      <c r="J127" s="8" t="s">
        <v>3083</v>
      </c>
      <c r="K127" s="26">
        <v>0</v>
      </c>
      <c r="L127" s="8" t="s">
        <v>52</v>
      </c>
      <c r="M127" s="26">
        <v>0</v>
      </c>
      <c r="N127" s="8" t="s">
        <v>52</v>
      </c>
      <c r="O127" s="26">
        <f t="shared" si="3"/>
        <v>1920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8" t="s">
        <v>3084</v>
      </c>
      <c r="X127" s="8" t="s">
        <v>52</v>
      </c>
      <c r="Y127" s="2" t="s">
        <v>52</v>
      </c>
      <c r="Z127" s="2" t="s">
        <v>52</v>
      </c>
      <c r="AA127" s="27"/>
      <c r="AB127" s="2" t="s">
        <v>52</v>
      </c>
    </row>
    <row r="128" spans="1:28" ht="30" customHeight="1" x14ac:dyDescent="0.3">
      <c r="A128" s="8" t="s">
        <v>1259</v>
      </c>
      <c r="B128" s="8" t="s">
        <v>1257</v>
      </c>
      <c r="C128" s="8" t="s">
        <v>1258</v>
      </c>
      <c r="D128" s="25" t="s">
        <v>80</v>
      </c>
      <c r="E128" s="26">
        <v>0</v>
      </c>
      <c r="F128" s="8" t="s">
        <v>52</v>
      </c>
      <c r="G128" s="26">
        <v>0</v>
      </c>
      <c r="H128" s="8" t="s">
        <v>52</v>
      </c>
      <c r="I128" s="26">
        <v>0</v>
      </c>
      <c r="J128" s="8" t="s">
        <v>52</v>
      </c>
      <c r="K128" s="26">
        <v>78000</v>
      </c>
      <c r="L128" s="8" t="s">
        <v>3085</v>
      </c>
      <c r="M128" s="26">
        <v>0</v>
      </c>
      <c r="N128" s="8" t="s">
        <v>52</v>
      </c>
      <c r="O128" s="26">
        <f t="shared" si="3"/>
        <v>78000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8" t="s">
        <v>3086</v>
      </c>
      <c r="X128" s="8" t="s">
        <v>52</v>
      </c>
      <c r="Y128" s="2" t="s">
        <v>52</v>
      </c>
      <c r="Z128" s="2" t="s">
        <v>52</v>
      </c>
      <c r="AA128" s="27"/>
      <c r="AB128" s="2" t="s">
        <v>52</v>
      </c>
    </row>
    <row r="129" spans="1:28" ht="30" customHeight="1" x14ac:dyDescent="0.3">
      <c r="A129" s="8" t="s">
        <v>1401</v>
      </c>
      <c r="B129" s="8" t="s">
        <v>1383</v>
      </c>
      <c r="C129" s="8" t="s">
        <v>1400</v>
      </c>
      <c r="D129" s="25" t="s">
        <v>196</v>
      </c>
      <c r="E129" s="26">
        <v>0</v>
      </c>
      <c r="F129" s="8" t="s">
        <v>52</v>
      </c>
      <c r="G129" s="26">
        <v>930</v>
      </c>
      <c r="H129" s="8" t="s">
        <v>3087</v>
      </c>
      <c r="I129" s="26">
        <v>620</v>
      </c>
      <c r="J129" s="8" t="s">
        <v>3088</v>
      </c>
      <c r="K129" s="26">
        <v>0</v>
      </c>
      <c r="L129" s="8" t="s">
        <v>52</v>
      </c>
      <c r="M129" s="26">
        <v>0</v>
      </c>
      <c r="N129" s="8" t="s">
        <v>52</v>
      </c>
      <c r="O129" s="26">
        <f t="shared" si="3"/>
        <v>620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8" t="s">
        <v>3089</v>
      </c>
      <c r="X129" s="8" t="s">
        <v>52</v>
      </c>
      <c r="Y129" s="2" t="s">
        <v>52</v>
      </c>
      <c r="Z129" s="2" t="s">
        <v>52</v>
      </c>
      <c r="AA129" s="27"/>
      <c r="AB129" s="2" t="s">
        <v>52</v>
      </c>
    </row>
    <row r="130" spans="1:28" ht="30" customHeight="1" x14ac:dyDescent="0.3">
      <c r="A130" s="8" t="s">
        <v>1385</v>
      </c>
      <c r="B130" s="8" t="s">
        <v>1383</v>
      </c>
      <c r="C130" s="8" t="s">
        <v>1384</v>
      </c>
      <c r="D130" s="25" t="s">
        <v>201</v>
      </c>
      <c r="E130" s="26">
        <v>0</v>
      </c>
      <c r="F130" s="8" t="s">
        <v>52</v>
      </c>
      <c r="G130" s="26">
        <v>690</v>
      </c>
      <c r="H130" s="8" t="s">
        <v>3090</v>
      </c>
      <c r="I130" s="26">
        <v>0</v>
      </c>
      <c r="J130" s="8" t="s">
        <v>52</v>
      </c>
      <c r="K130" s="26">
        <v>0</v>
      </c>
      <c r="L130" s="8" t="s">
        <v>52</v>
      </c>
      <c r="M130" s="26">
        <v>0</v>
      </c>
      <c r="N130" s="8" t="s">
        <v>52</v>
      </c>
      <c r="O130" s="26">
        <f t="shared" si="3"/>
        <v>690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8" t="s">
        <v>3091</v>
      </c>
      <c r="X130" s="8" t="s">
        <v>52</v>
      </c>
      <c r="Y130" s="2" t="s">
        <v>52</v>
      </c>
      <c r="Z130" s="2" t="s">
        <v>52</v>
      </c>
      <c r="AA130" s="27"/>
      <c r="AB130" s="2" t="s">
        <v>52</v>
      </c>
    </row>
    <row r="131" spans="1:28" ht="30" customHeight="1" x14ac:dyDescent="0.3">
      <c r="A131" s="8" t="s">
        <v>1418</v>
      </c>
      <c r="B131" s="8" t="s">
        <v>1383</v>
      </c>
      <c r="C131" s="8" t="s">
        <v>1417</v>
      </c>
      <c r="D131" s="25" t="s">
        <v>201</v>
      </c>
      <c r="E131" s="26">
        <v>0</v>
      </c>
      <c r="F131" s="8" t="s">
        <v>52</v>
      </c>
      <c r="G131" s="26">
        <v>0</v>
      </c>
      <c r="H131" s="8" t="s">
        <v>52</v>
      </c>
      <c r="I131" s="26">
        <v>0</v>
      </c>
      <c r="J131" s="8" t="s">
        <v>52</v>
      </c>
      <c r="K131" s="26">
        <v>0</v>
      </c>
      <c r="L131" s="8" t="s">
        <v>52</v>
      </c>
      <c r="M131" s="26">
        <v>1160</v>
      </c>
      <c r="N131" s="8" t="s">
        <v>52</v>
      </c>
      <c r="O131" s="26">
        <f t="shared" si="3"/>
        <v>1160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8" t="s">
        <v>3092</v>
      </c>
      <c r="X131" s="8" t="s">
        <v>52</v>
      </c>
      <c r="Y131" s="2" t="s">
        <v>52</v>
      </c>
      <c r="Z131" s="2" t="s">
        <v>52</v>
      </c>
      <c r="AA131" s="27"/>
      <c r="AB131" s="2" t="s">
        <v>52</v>
      </c>
    </row>
    <row r="132" spans="1:28" ht="30" customHeight="1" x14ac:dyDescent="0.3">
      <c r="A132" s="8" t="s">
        <v>1388</v>
      </c>
      <c r="B132" s="8" t="s">
        <v>1383</v>
      </c>
      <c r="C132" s="8" t="s">
        <v>1387</v>
      </c>
      <c r="D132" s="25" t="s">
        <v>196</v>
      </c>
      <c r="E132" s="26">
        <v>0</v>
      </c>
      <c r="F132" s="8" t="s">
        <v>52</v>
      </c>
      <c r="G132" s="26">
        <v>1250</v>
      </c>
      <c r="H132" s="8" t="s">
        <v>3087</v>
      </c>
      <c r="I132" s="26">
        <v>0</v>
      </c>
      <c r="J132" s="8" t="s">
        <v>52</v>
      </c>
      <c r="K132" s="26">
        <v>0</v>
      </c>
      <c r="L132" s="8" t="s">
        <v>52</v>
      </c>
      <c r="M132" s="26">
        <v>0</v>
      </c>
      <c r="N132" s="8" t="s">
        <v>52</v>
      </c>
      <c r="O132" s="26">
        <f t="shared" si="3"/>
        <v>1250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8" t="s">
        <v>3093</v>
      </c>
      <c r="X132" s="8" t="s">
        <v>52</v>
      </c>
      <c r="Y132" s="2" t="s">
        <v>52</v>
      </c>
      <c r="Z132" s="2" t="s">
        <v>52</v>
      </c>
      <c r="AA132" s="27"/>
      <c r="AB132" s="2" t="s">
        <v>52</v>
      </c>
    </row>
    <row r="133" spans="1:28" ht="30" customHeight="1" x14ac:dyDescent="0.3">
      <c r="A133" s="8" t="s">
        <v>1391</v>
      </c>
      <c r="B133" s="8" t="s">
        <v>1383</v>
      </c>
      <c r="C133" s="8" t="s">
        <v>1390</v>
      </c>
      <c r="D133" s="25" t="s">
        <v>196</v>
      </c>
      <c r="E133" s="26">
        <v>0</v>
      </c>
      <c r="F133" s="8" t="s">
        <v>52</v>
      </c>
      <c r="G133" s="26">
        <v>780</v>
      </c>
      <c r="H133" s="8" t="s">
        <v>3087</v>
      </c>
      <c r="I133" s="26">
        <v>0</v>
      </c>
      <c r="J133" s="8" t="s">
        <v>52</v>
      </c>
      <c r="K133" s="26">
        <v>0</v>
      </c>
      <c r="L133" s="8" t="s">
        <v>52</v>
      </c>
      <c r="M133" s="26">
        <v>0</v>
      </c>
      <c r="N133" s="8" t="s">
        <v>52</v>
      </c>
      <c r="O133" s="26">
        <f t="shared" si="3"/>
        <v>780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8" t="s">
        <v>3094</v>
      </c>
      <c r="X133" s="8" t="s">
        <v>52</v>
      </c>
      <c r="Y133" s="2" t="s">
        <v>52</v>
      </c>
      <c r="Z133" s="2" t="s">
        <v>52</v>
      </c>
      <c r="AA133" s="27"/>
      <c r="AB133" s="2" t="s">
        <v>52</v>
      </c>
    </row>
    <row r="134" spans="1:28" ht="30" customHeight="1" x14ac:dyDescent="0.3">
      <c r="A134" s="8" t="s">
        <v>1395</v>
      </c>
      <c r="B134" s="8" t="s">
        <v>1383</v>
      </c>
      <c r="C134" s="8" t="s">
        <v>1393</v>
      </c>
      <c r="D134" s="25" t="s">
        <v>1394</v>
      </c>
      <c r="E134" s="26">
        <v>0</v>
      </c>
      <c r="F134" s="8" t="s">
        <v>52</v>
      </c>
      <c r="G134" s="26">
        <v>0</v>
      </c>
      <c r="H134" s="8" t="s">
        <v>52</v>
      </c>
      <c r="I134" s="26">
        <v>0</v>
      </c>
      <c r="J134" s="8" t="s">
        <v>52</v>
      </c>
      <c r="K134" s="26">
        <v>0</v>
      </c>
      <c r="L134" s="8" t="s">
        <v>52</v>
      </c>
      <c r="M134" s="26">
        <v>111</v>
      </c>
      <c r="N134" s="8" t="s">
        <v>52</v>
      </c>
      <c r="O134" s="26">
        <f t="shared" si="3"/>
        <v>111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8" t="s">
        <v>3095</v>
      </c>
      <c r="X134" s="8" t="s">
        <v>52</v>
      </c>
      <c r="Y134" s="2" t="s">
        <v>52</v>
      </c>
      <c r="Z134" s="2" t="s">
        <v>52</v>
      </c>
      <c r="AA134" s="27"/>
      <c r="AB134" s="2" t="s">
        <v>52</v>
      </c>
    </row>
    <row r="135" spans="1:28" ht="30" customHeight="1" x14ac:dyDescent="0.3">
      <c r="A135" s="8" t="s">
        <v>1398</v>
      </c>
      <c r="B135" s="8" t="s">
        <v>1383</v>
      </c>
      <c r="C135" s="8" t="s">
        <v>1397</v>
      </c>
      <c r="D135" s="25" t="s">
        <v>1394</v>
      </c>
      <c r="E135" s="26">
        <v>0</v>
      </c>
      <c r="F135" s="8" t="s">
        <v>52</v>
      </c>
      <c r="G135" s="26">
        <v>0</v>
      </c>
      <c r="H135" s="8" t="s">
        <v>52</v>
      </c>
      <c r="I135" s="26">
        <v>0</v>
      </c>
      <c r="J135" s="8" t="s">
        <v>52</v>
      </c>
      <c r="K135" s="26">
        <v>0</v>
      </c>
      <c r="L135" s="8" t="s">
        <v>52</v>
      </c>
      <c r="M135" s="26">
        <v>107</v>
      </c>
      <c r="N135" s="8" t="s">
        <v>52</v>
      </c>
      <c r="O135" s="26">
        <f t="shared" si="3"/>
        <v>107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8" t="s">
        <v>3096</v>
      </c>
      <c r="X135" s="8" t="s">
        <v>52</v>
      </c>
      <c r="Y135" s="2" t="s">
        <v>52</v>
      </c>
      <c r="Z135" s="2" t="s">
        <v>52</v>
      </c>
      <c r="AA135" s="27"/>
      <c r="AB135" s="2" t="s">
        <v>52</v>
      </c>
    </row>
    <row r="136" spans="1:28" ht="30" customHeight="1" x14ac:dyDescent="0.3">
      <c r="A136" s="8" t="s">
        <v>1404</v>
      </c>
      <c r="B136" s="8" t="s">
        <v>1383</v>
      </c>
      <c r="C136" s="8" t="s">
        <v>1403</v>
      </c>
      <c r="D136" s="25" t="s">
        <v>201</v>
      </c>
      <c r="E136" s="26">
        <v>0</v>
      </c>
      <c r="F136" s="8" t="s">
        <v>52</v>
      </c>
      <c r="G136" s="26">
        <v>0</v>
      </c>
      <c r="H136" s="8" t="s">
        <v>52</v>
      </c>
      <c r="I136" s="26">
        <v>0</v>
      </c>
      <c r="J136" s="8" t="s">
        <v>52</v>
      </c>
      <c r="K136" s="26">
        <v>0</v>
      </c>
      <c r="L136" s="8" t="s">
        <v>52</v>
      </c>
      <c r="M136" s="26">
        <v>60</v>
      </c>
      <c r="N136" s="8" t="s">
        <v>52</v>
      </c>
      <c r="O136" s="26">
        <f t="shared" si="3"/>
        <v>60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8" t="s">
        <v>3097</v>
      </c>
      <c r="X136" s="8" t="s">
        <v>52</v>
      </c>
      <c r="Y136" s="2" t="s">
        <v>52</v>
      </c>
      <c r="Z136" s="2" t="s">
        <v>52</v>
      </c>
      <c r="AA136" s="27"/>
      <c r="AB136" s="2" t="s">
        <v>52</v>
      </c>
    </row>
    <row r="137" spans="1:28" ht="30" customHeight="1" x14ac:dyDescent="0.3">
      <c r="A137" s="8" t="s">
        <v>1407</v>
      </c>
      <c r="B137" s="8" t="s">
        <v>1383</v>
      </c>
      <c r="C137" s="8" t="s">
        <v>1406</v>
      </c>
      <c r="D137" s="25" t="s">
        <v>201</v>
      </c>
      <c r="E137" s="26">
        <v>0</v>
      </c>
      <c r="F137" s="8" t="s">
        <v>52</v>
      </c>
      <c r="G137" s="26">
        <v>0</v>
      </c>
      <c r="H137" s="8" t="s">
        <v>52</v>
      </c>
      <c r="I137" s="26">
        <v>0</v>
      </c>
      <c r="J137" s="8" t="s">
        <v>52</v>
      </c>
      <c r="K137" s="26">
        <v>0</v>
      </c>
      <c r="L137" s="8" t="s">
        <v>52</v>
      </c>
      <c r="M137" s="26">
        <v>80</v>
      </c>
      <c r="N137" s="8" t="s">
        <v>52</v>
      </c>
      <c r="O137" s="26">
        <f t="shared" si="3"/>
        <v>80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8" t="s">
        <v>3098</v>
      </c>
      <c r="X137" s="8" t="s">
        <v>52</v>
      </c>
      <c r="Y137" s="2" t="s">
        <v>52</v>
      </c>
      <c r="Z137" s="2" t="s">
        <v>52</v>
      </c>
      <c r="AA137" s="27"/>
      <c r="AB137" s="2" t="s">
        <v>52</v>
      </c>
    </row>
    <row r="138" spans="1:28" ht="30" customHeight="1" x14ac:dyDescent="0.3">
      <c r="A138" s="8" t="s">
        <v>1430</v>
      </c>
      <c r="B138" s="8" t="s">
        <v>1383</v>
      </c>
      <c r="C138" s="8" t="s">
        <v>1429</v>
      </c>
      <c r="D138" s="25" t="s">
        <v>196</v>
      </c>
      <c r="E138" s="26">
        <v>0</v>
      </c>
      <c r="F138" s="8" t="s">
        <v>52</v>
      </c>
      <c r="G138" s="26">
        <v>1890</v>
      </c>
      <c r="H138" s="8" t="s">
        <v>3087</v>
      </c>
      <c r="I138" s="26">
        <v>0</v>
      </c>
      <c r="J138" s="8" t="s">
        <v>52</v>
      </c>
      <c r="K138" s="26">
        <v>0</v>
      </c>
      <c r="L138" s="8" t="s">
        <v>52</v>
      </c>
      <c r="M138" s="26">
        <v>0</v>
      </c>
      <c r="N138" s="8" t="s">
        <v>52</v>
      </c>
      <c r="O138" s="26">
        <f t="shared" si="3"/>
        <v>1890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8" t="s">
        <v>3099</v>
      </c>
      <c r="X138" s="8" t="s">
        <v>52</v>
      </c>
      <c r="Y138" s="2" t="s">
        <v>52</v>
      </c>
      <c r="Z138" s="2" t="s">
        <v>52</v>
      </c>
      <c r="AA138" s="27"/>
      <c r="AB138" s="2" t="s">
        <v>52</v>
      </c>
    </row>
    <row r="139" spans="1:28" ht="30" customHeight="1" x14ac:dyDescent="0.3">
      <c r="A139" s="8" t="s">
        <v>1194</v>
      </c>
      <c r="B139" s="8" t="s">
        <v>1192</v>
      </c>
      <c r="C139" s="8" t="s">
        <v>1193</v>
      </c>
      <c r="D139" s="25" t="s">
        <v>80</v>
      </c>
      <c r="E139" s="26">
        <v>0</v>
      </c>
      <c r="F139" s="8" t="s">
        <v>52</v>
      </c>
      <c r="G139" s="26">
        <v>10000</v>
      </c>
      <c r="H139" s="8" t="s">
        <v>3100</v>
      </c>
      <c r="I139" s="26">
        <v>13000</v>
      </c>
      <c r="J139" s="8" t="s">
        <v>3101</v>
      </c>
      <c r="K139" s="26">
        <v>0</v>
      </c>
      <c r="L139" s="8" t="s">
        <v>52</v>
      </c>
      <c r="M139" s="26">
        <v>0</v>
      </c>
      <c r="N139" s="8" t="s">
        <v>52</v>
      </c>
      <c r="O139" s="26">
        <f t="shared" si="3"/>
        <v>10000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8" t="s">
        <v>3102</v>
      </c>
      <c r="X139" s="8" t="s">
        <v>52</v>
      </c>
      <c r="Y139" s="2" t="s">
        <v>52</v>
      </c>
      <c r="Z139" s="2" t="s">
        <v>52</v>
      </c>
      <c r="AA139" s="27"/>
      <c r="AB139" s="2" t="s">
        <v>52</v>
      </c>
    </row>
    <row r="140" spans="1:28" ht="30" customHeight="1" x14ac:dyDescent="0.3">
      <c r="A140" s="8" t="s">
        <v>1463</v>
      </c>
      <c r="B140" s="8" t="s">
        <v>476</v>
      </c>
      <c r="C140" s="8" t="s">
        <v>1462</v>
      </c>
      <c r="D140" s="25" t="s">
        <v>69</v>
      </c>
      <c r="E140" s="26">
        <v>0</v>
      </c>
      <c r="F140" s="8" t="s">
        <v>52</v>
      </c>
      <c r="G140" s="26">
        <v>0</v>
      </c>
      <c r="H140" s="8" t="s">
        <v>52</v>
      </c>
      <c r="I140" s="26">
        <v>0</v>
      </c>
      <c r="J140" s="8" t="s">
        <v>52</v>
      </c>
      <c r="K140" s="26">
        <v>296800</v>
      </c>
      <c r="L140" s="8" t="s">
        <v>3103</v>
      </c>
      <c r="M140" s="26">
        <v>0</v>
      </c>
      <c r="N140" s="8" t="s">
        <v>52</v>
      </c>
      <c r="O140" s="26">
        <f t="shared" si="3"/>
        <v>296800</v>
      </c>
      <c r="P140" s="26">
        <v>25000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8" t="s">
        <v>3104</v>
      </c>
      <c r="X140" s="8" t="s">
        <v>52</v>
      </c>
      <c r="Y140" s="2" t="s">
        <v>52</v>
      </c>
      <c r="Z140" s="2" t="s">
        <v>52</v>
      </c>
      <c r="AA140" s="27"/>
      <c r="AB140" s="2" t="s">
        <v>52</v>
      </c>
    </row>
    <row r="141" spans="1:28" ht="30" customHeight="1" x14ac:dyDescent="0.3">
      <c r="A141" s="8" t="s">
        <v>1472</v>
      </c>
      <c r="B141" s="8" t="s">
        <v>1470</v>
      </c>
      <c r="C141" s="8" t="s">
        <v>1471</v>
      </c>
      <c r="D141" s="25" t="s">
        <v>69</v>
      </c>
      <c r="E141" s="26">
        <v>0</v>
      </c>
      <c r="F141" s="8" t="s">
        <v>52</v>
      </c>
      <c r="G141" s="26">
        <v>85000</v>
      </c>
      <c r="H141" s="8" t="s">
        <v>3105</v>
      </c>
      <c r="I141" s="26">
        <v>0</v>
      </c>
      <c r="J141" s="8" t="s">
        <v>52</v>
      </c>
      <c r="K141" s="26">
        <v>0</v>
      </c>
      <c r="L141" s="8" t="s">
        <v>52</v>
      </c>
      <c r="M141" s="26">
        <v>0</v>
      </c>
      <c r="N141" s="8" t="s">
        <v>52</v>
      </c>
      <c r="O141" s="26">
        <f t="shared" si="3"/>
        <v>85000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8" t="s">
        <v>3106</v>
      </c>
      <c r="X141" s="8" t="s">
        <v>52</v>
      </c>
      <c r="Y141" s="2" t="s">
        <v>52</v>
      </c>
      <c r="Z141" s="2" t="s">
        <v>52</v>
      </c>
      <c r="AA141" s="27"/>
      <c r="AB141" s="2" t="s">
        <v>52</v>
      </c>
    </row>
    <row r="142" spans="1:28" ht="30" customHeight="1" x14ac:dyDescent="0.3">
      <c r="A142" s="8" t="s">
        <v>1486</v>
      </c>
      <c r="B142" s="8" t="s">
        <v>1475</v>
      </c>
      <c r="C142" s="8" t="s">
        <v>1485</v>
      </c>
      <c r="D142" s="25" t="s">
        <v>80</v>
      </c>
      <c r="E142" s="26">
        <v>0</v>
      </c>
      <c r="F142" s="8" t="s">
        <v>52</v>
      </c>
      <c r="G142" s="26">
        <v>0</v>
      </c>
      <c r="H142" s="8" t="s">
        <v>52</v>
      </c>
      <c r="I142" s="26">
        <v>0</v>
      </c>
      <c r="J142" s="8" t="s">
        <v>52</v>
      </c>
      <c r="K142" s="26">
        <v>66000</v>
      </c>
      <c r="L142" s="8" t="s">
        <v>3107</v>
      </c>
      <c r="M142" s="26">
        <v>0</v>
      </c>
      <c r="N142" s="8" t="s">
        <v>52</v>
      </c>
      <c r="O142" s="26">
        <f t="shared" si="3"/>
        <v>66000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8" t="s">
        <v>3108</v>
      </c>
      <c r="X142" s="8" t="s">
        <v>52</v>
      </c>
      <c r="Y142" s="2" t="s">
        <v>52</v>
      </c>
      <c r="Z142" s="2" t="s">
        <v>52</v>
      </c>
      <c r="AA142" s="27"/>
      <c r="AB142" s="2" t="s">
        <v>52</v>
      </c>
    </row>
    <row r="143" spans="1:28" ht="30" customHeight="1" x14ac:dyDescent="0.3">
      <c r="A143" s="8" t="s">
        <v>1477</v>
      </c>
      <c r="B143" s="8" t="s">
        <v>1475</v>
      </c>
      <c r="C143" s="8" t="s">
        <v>1476</v>
      </c>
      <c r="D143" s="25" t="s">
        <v>80</v>
      </c>
      <c r="E143" s="26">
        <v>0</v>
      </c>
      <c r="F143" s="8" t="s">
        <v>52</v>
      </c>
      <c r="G143" s="26">
        <v>0</v>
      </c>
      <c r="H143" s="8" t="s">
        <v>52</v>
      </c>
      <c r="I143" s="26">
        <v>0</v>
      </c>
      <c r="J143" s="8" t="s">
        <v>52</v>
      </c>
      <c r="K143" s="26">
        <v>67200</v>
      </c>
      <c r="L143" s="8" t="s">
        <v>3107</v>
      </c>
      <c r="M143" s="26">
        <v>0</v>
      </c>
      <c r="N143" s="8" t="s">
        <v>52</v>
      </c>
      <c r="O143" s="26">
        <f t="shared" si="3"/>
        <v>67200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8" t="s">
        <v>3109</v>
      </c>
      <c r="X143" s="8" t="s">
        <v>52</v>
      </c>
      <c r="Y143" s="2" t="s">
        <v>52</v>
      </c>
      <c r="Z143" s="2" t="s">
        <v>52</v>
      </c>
      <c r="AA143" s="27"/>
      <c r="AB143" s="2" t="s">
        <v>52</v>
      </c>
    </row>
    <row r="144" spans="1:28" ht="30" customHeight="1" x14ac:dyDescent="0.3">
      <c r="A144" s="8" t="s">
        <v>452</v>
      </c>
      <c r="B144" s="8" t="s">
        <v>449</v>
      </c>
      <c r="C144" s="8" t="s">
        <v>450</v>
      </c>
      <c r="D144" s="25" t="s">
        <v>177</v>
      </c>
      <c r="E144" s="26">
        <v>18600</v>
      </c>
      <c r="F144" s="8" t="s">
        <v>52</v>
      </c>
      <c r="G144" s="26">
        <v>0</v>
      </c>
      <c r="H144" s="8" t="s">
        <v>52</v>
      </c>
      <c r="I144" s="26">
        <v>0</v>
      </c>
      <c r="J144" s="8" t="s">
        <v>52</v>
      </c>
      <c r="K144" s="26">
        <v>0</v>
      </c>
      <c r="L144" s="8" t="s">
        <v>52</v>
      </c>
      <c r="M144" s="26">
        <v>0</v>
      </c>
      <c r="N144" s="8" t="s">
        <v>52</v>
      </c>
      <c r="O144" s="26">
        <f t="shared" si="3"/>
        <v>18600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8" t="s">
        <v>3110</v>
      </c>
      <c r="X144" s="8" t="s">
        <v>847</v>
      </c>
      <c r="Y144" s="2" t="s">
        <v>52</v>
      </c>
      <c r="Z144" s="2" t="s">
        <v>52</v>
      </c>
      <c r="AA144" s="27"/>
      <c r="AB144" s="2" t="s">
        <v>1135</v>
      </c>
    </row>
    <row r="145" spans="1:28" ht="30" customHeight="1" x14ac:dyDescent="0.3">
      <c r="A145" s="8" t="s">
        <v>455</v>
      </c>
      <c r="B145" s="8" t="s">
        <v>449</v>
      </c>
      <c r="C145" s="8" t="s">
        <v>454</v>
      </c>
      <c r="D145" s="25" t="s">
        <v>177</v>
      </c>
      <c r="E145" s="26">
        <v>16500</v>
      </c>
      <c r="F145" s="8" t="s">
        <v>52</v>
      </c>
      <c r="G145" s="26">
        <v>0</v>
      </c>
      <c r="H145" s="8" t="s">
        <v>52</v>
      </c>
      <c r="I145" s="26">
        <v>0</v>
      </c>
      <c r="J145" s="8" t="s">
        <v>52</v>
      </c>
      <c r="K145" s="26">
        <v>0</v>
      </c>
      <c r="L145" s="8" t="s">
        <v>52</v>
      </c>
      <c r="M145" s="26">
        <v>0</v>
      </c>
      <c r="N145" s="8" t="s">
        <v>52</v>
      </c>
      <c r="O145" s="26">
        <f t="shared" si="3"/>
        <v>16500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8" t="s">
        <v>3111</v>
      </c>
      <c r="X145" s="8" t="s">
        <v>849</v>
      </c>
      <c r="Y145" s="2" t="s">
        <v>52</v>
      </c>
      <c r="Z145" s="2" t="s">
        <v>52</v>
      </c>
      <c r="AA145" s="27"/>
      <c r="AB145" s="2" t="s">
        <v>1135</v>
      </c>
    </row>
    <row r="146" spans="1:28" ht="30" customHeight="1" x14ac:dyDescent="0.3">
      <c r="A146" s="8" t="s">
        <v>458</v>
      </c>
      <c r="B146" s="8" t="s">
        <v>449</v>
      </c>
      <c r="C146" s="8" t="s">
        <v>457</v>
      </c>
      <c r="D146" s="25" t="s">
        <v>177</v>
      </c>
      <c r="E146" s="26">
        <v>29500</v>
      </c>
      <c r="F146" s="8" t="s">
        <v>52</v>
      </c>
      <c r="G146" s="26">
        <v>0</v>
      </c>
      <c r="H146" s="8" t="s">
        <v>52</v>
      </c>
      <c r="I146" s="26">
        <v>0</v>
      </c>
      <c r="J146" s="8" t="s">
        <v>52</v>
      </c>
      <c r="K146" s="26">
        <v>0</v>
      </c>
      <c r="L146" s="8" t="s">
        <v>52</v>
      </c>
      <c r="M146" s="26">
        <v>0</v>
      </c>
      <c r="N146" s="8" t="s">
        <v>52</v>
      </c>
      <c r="O146" s="26">
        <f t="shared" ref="O146:O177" si="4">SMALL(E146:M146,COUNTIF(E146:M146,0)+1)</f>
        <v>29500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8" t="s">
        <v>3112</v>
      </c>
      <c r="X146" s="8" t="s">
        <v>851</v>
      </c>
      <c r="Y146" s="2" t="s">
        <v>52</v>
      </c>
      <c r="Z146" s="2" t="s">
        <v>52</v>
      </c>
      <c r="AA146" s="27"/>
      <c r="AB146" s="2" t="s">
        <v>1135</v>
      </c>
    </row>
    <row r="147" spans="1:28" ht="30" customHeight="1" x14ac:dyDescent="0.3">
      <c r="A147" s="8" t="s">
        <v>462</v>
      </c>
      <c r="B147" s="8" t="s">
        <v>460</v>
      </c>
      <c r="C147" s="8" t="s">
        <v>461</v>
      </c>
      <c r="D147" s="25" t="s">
        <v>80</v>
      </c>
      <c r="E147" s="26">
        <v>0</v>
      </c>
      <c r="F147" s="8" t="s">
        <v>52</v>
      </c>
      <c r="G147" s="26">
        <v>0</v>
      </c>
      <c r="H147" s="8" t="s">
        <v>52</v>
      </c>
      <c r="I147" s="26">
        <v>0</v>
      </c>
      <c r="J147" s="8" t="s">
        <v>52</v>
      </c>
      <c r="K147" s="26">
        <v>109000</v>
      </c>
      <c r="L147" s="8" t="s">
        <v>2944</v>
      </c>
      <c r="M147" s="26">
        <v>0</v>
      </c>
      <c r="N147" s="8" t="s">
        <v>52</v>
      </c>
      <c r="O147" s="26">
        <f t="shared" si="4"/>
        <v>109000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8" t="s">
        <v>3113</v>
      </c>
      <c r="X147" s="8" t="s">
        <v>265</v>
      </c>
      <c r="Y147" s="2" t="s">
        <v>52</v>
      </c>
      <c r="Z147" s="2" t="s">
        <v>52</v>
      </c>
      <c r="AA147" s="27"/>
      <c r="AB147" s="2" t="s">
        <v>52</v>
      </c>
    </row>
    <row r="148" spans="1:28" ht="30" customHeight="1" x14ac:dyDescent="0.3">
      <c r="A148" s="8" t="s">
        <v>466</v>
      </c>
      <c r="B148" s="8" t="s">
        <v>464</v>
      </c>
      <c r="C148" s="8" t="s">
        <v>465</v>
      </c>
      <c r="D148" s="25" t="s">
        <v>80</v>
      </c>
      <c r="E148" s="26">
        <v>0</v>
      </c>
      <c r="F148" s="8" t="s">
        <v>52</v>
      </c>
      <c r="G148" s="26">
        <v>0</v>
      </c>
      <c r="H148" s="8" t="s">
        <v>52</v>
      </c>
      <c r="I148" s="26">
        <v>0</v>
      </c>
      <c r="J148" s="8" t="s">
        <v>52</v>
      </c>
      <c r="K148" s="26">
        <v>34000</v>
      </c>
      <c r="L148" s="8" t="s">
        <v>3114</v>
      </c>
      <c r="M148" s="26">
        <v>0</v>
      </c>
      <c r="N148" s="8" t="s">
        <v>52</v>
      </c>
      <c r="O148" s="26">
        <f t="shared" si="4"/>
        <v>34000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8" t="s">
        <v>3115</v>
      </c>
      <c r="X148" s="8" t="s">
        <v>265</v>
      </c>
      <c r="Y148" s="2" t="s">
        <v>52</v>
      </c>
      <c r="Z148" s="2" t="s">
        <v>52</v>
      </c>
      <c r="AA148" s="27"/>
      <c r="AB148" s="2" t="s">
        <v>52</v>
      </c>
    </row>
    <row r="149" spans="1:28" ht="30" customHeight="1" x14ac:dyDescent="0.3">
      <c r="A149" s="8" t="s">
        <v>469</v>
      </c>
      <c r="B149" s="8" t="s">
        <v>468</v>
      </c>
      <c r="C149" s="8" t="s">
        <v>52</v>
      </c>
      <c r="D149" s="25" t="s">
        <v>80</v>
      </c>
      <c r="E149" s="26">
        <v>0</v>
      </c>
      <c r="F149" s="8" t="s">
        <v>52</v>
      </c>
      <c r="G149" s="26">
        <v>18000</v>
      </c>
      <c r="H149" s="8" t="s">
        <v>3116</v>
      </c>
      <c r="I149" s="26">
        <v>0</v>
      </c>
      <c r="J149" s="8" t="s">
        <v>52</v>
      </c>
      <c r="K149" s="26">
        <v>0</v>
      </c>
      <c r="L149" s="8" t="s">
        <v>52</v>
      </c>
      <c r="M149" s="26">
        <v>0</v>
      </c>
      <c r="N149" s="8" t="s">
        <v>52</v>
      </c>
      <c r="O149" s="26">
        <f t="shared" si="4"/>
        <v>18000</v>
      </c>
      <c r="P149" s="26">
        <v>3600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8" t="s">
        <v>3117</v>
      </c>
      <c r="X149" s="8" t="s">
        <v>52</v>
      </c>
      <c r="Y149" s="2" t="s">
        <v>52</v>
      </c>
      <c r="Z149" s="2" t="s">
        <v>52</v>
      </c>
      <c r="AA149" s="27"/>
      <c r="AB149" s="2" t="s">
        <v>52</v>
      </c>
    </row>
    <row r="150" spans="1:28" ht="30" customHeight="1" x14ac:dyDescent="0.3">
      <c r="A150" s="8" t="s">
        <v>1915</v>
      </c>
      <c r="B150" s="8" t="s">
        <v>1913</v>
      </c>
      <c r="C150" s="8" t="s">
        <v>1914</v>
      </c>
      <c r="D150" s="25" t="s">
        <v>196</v>
      </c>
      <c r="E150" s="26">
        <v>2700</v>
      </c>
      <c r="F150" s="8" t="s">
        <v>52</v>
      </c>
      <c r="G150" s="26">
        <v>2666.66</v>
      </c>
      <c r="H150" s="8" t="s">
        <v>2995</v>
      </c>
      <c r="I150" s="26">
        <v>2748.33</v>
      </c>
      <c r="J150" s="8" t="s">
        <v>3118</v>
      </c>
      <c r="K150" s="26">
        <v>0</v>
      </c>
      <c r="L150" s="8" t="s">
        <v>52</v>
      </c>
      <c r="M150" s="26">
        <v>0</v>
      </c>
      <c r="N150" s="8" t="s">
        <v>52</v>
      </c>
      <c r="O150" s="26">
        <f t="shared" si="4"/>
        <v>2666.66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8" t="s">
        <v>3119</v>
      </c>
      <c r="X150" s="8" t="s">
        <v>52</v>
      </c>
      <c r="Y150" s="2" t="s">
        <v>52</v>
      </c>
      <c r="Z150" s="2" t="s">
        <v>52</v>
      </c>
      <c r="AA150" s="27"/>
      <c r="AB150" s="2" t="s">
        <v>52</v>
      </c>
    </row>
    <row r="151" spans="1:28" ht="30" customHeight="1" x14ac:dyDescent="0.3">
      <c r="A151" s="8" t="s">
        <v>882</v>
      </c>
      <c r="B151" s="8" t="s">
        <v>880</v>
      </c>
      <c r="C151" s="8" t="s">
        <v>881</v>
      </c>
      <c r="D151" s="25" t="s">
        <v>201</v>
      </c>
      <c r="E151" s="26">
        <v>20830</v>
      </c>
      <c r="F151" s="8" t="s">
        <v>52</v>
      </c>
      <c r="G151" s="26">
        <v>20400</v>
      </c>
      <c r="H151" s="8" t="s">
        <v>3120</v>
      </c>
      <c r="I151" s="26">
        <v>0</v>
      </c>
      <c r="J151" s="8" t="s">
        <v>52</v>
      </c>
      <c r="K151" s="26">
        <v>0</v>
      </c>
      <c r="L151" s="8" t="s">
        <v>52</v>
      </c>
      <c r="M151" s="26">
        <v>0</v>
      </c>
      <c r="N151" s="8" t="s">
        <v>52</v>
      </c>
      <c r="O151" s="26">
        <f t="shared" si="4"/>
        <v>20400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8" t="s">
        <v>3121</v>
      </c>
      <c r="X151" s="8" t="s">
        <v>52</v>
      </c>
      <c r="Y151" s="2" t="s">
        <v>52</v>
      </c>
      <c r="Z151" s="2" t="s">
        <v>52</v>
      </c>
      <c r="AA151" s="27"/>
      <c r="AB151" s="2" t="s">
        <v>52</v>
      </c>
    </row>
    <row r="152" spans="1:28" ht="30" customHeight="1" x14ac:dyDescent="0.3">
      <c r="A152" s="8" t="s">
        <v>885</v>
      </c>
      <c r="B152" s="8" t="s">
        <v>880</v>
      </c>
      <c r="C152" s="8" t="s">
        <v>884</v>
      </c>
      <c r="D152" s="25" t="s">
        <v>201</v>
      </c>
      <c r="E152" s="26">
        <v>6640</v>
      </c>
      <c r="F152" s="8" t="s">
        <v>52</v>
      </c>
      <c r="G152" s="26">
        <v>6100</v>
      </c>
      <c r="H152" s="8" t="s">
        <v>3120</v>
      </c>
      <c r="I152" s="26">
        <v>0</v>
      </c>
      <c r="J152" s="8" t="s">
        <v>52</v>
      </c>
      <c r="K152" s="26">
        <v>0</v>
      </c>
      <c r="L152" s="8" t="s">
        <v>52</v>
      </c>
      <c r="M152" s="26">
        <v>0</v>
      </c>
      <c r="N152" s="8" t="s">
        <v>52</v>
      </c>
      <c r="O152" s="26">
        <f t="shared" si="4"/>
        <v>6100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8" t="s">
        <v>3122</v>
      </c>
      <c r="X152" s="8" t="s">
        <v>52</v>
      </c>
      <c r="Y152" s="2" t="s">
        <v>52</v>
      </c>
      <c r="Z152" s="2" t="s">
        <v>52</v>
      </c>
      <c r="AA152" s="27"/>
      <c r="AB152" s="2" t="s">
        <v>52</v>
      </c>
    </row>
    <row r="153" spans="1:28" ht="30" customHeight="1" x14ac:dyDescent="0.3">
      <c r="A153" s="8" t="s">
        <v>888</v>
      </c>
      <c r="B153" s="8" t="s">
        <v>880</v>
      </c>
      <c r="C153" s="8" t="s">
        <v>887</v>
      </c>
      <c r="D153" s="25" t="s">
        <v>201</v>
      </c>
      <c r="E153" s="26">
        <v>0</v>
      </c>
      <c r="F153" s="8" t="s">
        <v>52</v>
      </c>
      <c r="G153" s="26">
        <v>14900</v>
      </c>
      <c r="H153" s="8" t="s">
        <v>3120</v>
      </c>
      <c r="I153" s="26">
        <v>0</v>
      </c>
      <c r="J153" s="8" t="s">
        <v>52</v>
      </c>
      <c r="K153" s="26">
        <v>0</v>
      </c>
      <c r="L153" s="8" t="s">
        <v>52</v>
      </c>
      <c r="M153" s="26">
        <v>0</v>
      </c>
      <c r="N153" s="8" t="s">
        <v>52</v>
      </c>
      <c r="O153" s="26">
        <f t="shared" si="4"/>
        <v>14900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8" t="s">
        <v>3123</v>
      </c>
      <c r="X153" s="8" t="s">
        <v>52</v>
      </c>
      <c r="Y153" s="2" t="s">
        <v>52</v>
      </c>
      <c r="Z153" s="2" t="s">
        <v>52</v>
      </c>
      <c r="AA153" s="27"/>
      <c r="AB153" s="2" t="s">
        <v>52</v>
      </c>
    </row>
    <row r="154" spans="1:28" ht="30" customHeight="1" x14ac:dyDescent="0.3">
      <c r="A154" s="8" t="s">
        <v>891</v>
      </c>
      <c r="B154" s="8" t="s">
        <v>880</v>
      </c>
      <c r="C154" s="8" t="s">
        <v>890</v>
      </c>
      <c r="D154" s="25" t="s">
        <v>201</v>
      </c>
      <c r="E154" s="26">
        <v>0</v>
      </c>
      <c r="F154" s="8" t="s">
        <v>52</v>
      </c>
      <c r="G154" s="26">
        <v>9900</v>
      </c>
      <c r="H154" s="8" t="s">
        <v>3120</v>
      </c>
      <c r="I154" s="26">
        <v>0</v>
      </c>
      <c r="J154" s="8" t="s">
        <v>52</v>
      </c>
      <c r="K154" s="26">
        <v>0</v>
      </c>
      <c r="L154" s="8" t="s">
        <v>52</v>
      </c>
      <c r="M154" s="26">
        <v>0</v>
      </c>
      <c r="N154" s="8" t="s">
        <v>52</v>
      </c>
      <c r="O154" s="26">
        <f t="shared" si="4"/>
        <v>9900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8" t="s">
        <v>3124</v>
      </c>
      <c r="X154" s="8" t="s">
        <v>52</v>
      </c>
      <c r="Y154" s="2" t="s">
        <v>52</v>
      </c>
      <c r="Z154" s="2" t="s">
        <v>52</v>
      </c>
      <c r="AA154" s="27"/>
      <c r="AB154" s="2" t="s">
        <v>52</v>
      </c>
    </row>
    <row r="155" spans="1:28" ht="30" customHeight="1" x14ac:dyDescent="0.3">
      <c r="A155" s="8" t="s">
        <v>894</v>
      </c>
      <c r="B155" s="8" t="s">
        <v>880</v>
      </c>
      <c r="C155" s="8" t="s">
        <v>893</v>
      </c>
      <c r="D155" s="25" t="s">
        <v>201</v>
      </c>
      <c r="E155" s="26">
        <v>0</v>
      </c>
      <c r="F155" s="8" t="s">
        <v>52</v>
      </c>
      <c r="G155" s="26">
        <v>7200</v>
      </c>
      <c r="H155" s="8" t="s">
        <v>3120</v>
      </c>
      <c r="I155" s="26">
        <v>0</v>
      </c>
      <c r="J155" s="8" t="s">
        <v>52</v>
      </c>
      <c r="K155" s="26">
        <v>0</v>
      </c>
      <c r="L155" s="8" t="s">
        <v>52</v>
      </c>
      <c r="M155" s="26">
        <v>0</v>
      </c>
      <c r="N155" s="8" t="s">
        <v>52</v>
      </c>
      <c r="O155" s="26">
        <f t="shared" si="4"/>
        <v>7200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8" t="s">
        <v>3125</v>
      </c>
      <c r="X155" s="8" t="s">
        <v>52</v>
      </c>
      <c r="Y155" s="2" t="s">
        <v>52</v>
      </c>
      <c r="Z155" s="2" t="s">
        <v>52</v>
      </c>
      <c r="AA155" s="27"/>
      <c r="AB155" s="2" t="s">
        <v>52</v>
      </c>
    </row>
    <row r="156" spans="1:28" ht="30" customHeight="1" x14ac:dyDescent="0.3">
      <c r="A156" s="8" t="s">
        <v>898</v>
      </c>
      <c r="B156" s="8" t="s">
        <v>880</v>
      </c>
      <c r="C156" s="8" t="s">
        <v>896</v>
      </c>
      <c r="D156" s="25" t="s">
        <v>897</v>
      </c>
      <c r="E156" s="26">
        <v>0</v>
      </c>
      <c r="F156" s="8" t="s">
        <v>52</v>
      </c>
      <c r="G156" s="26">
        <v>23000</v>
      </c>
      <c r="H156" s="8" t="s">
        <v>2995</v>
      </c>
      <c r="I156" s="26">
        <v>0</v>
      </c>
      <c r="J156" s="8" t="s">
        <v>52</v>
      </c>
      <c r="K156" s="26">
        <v>0</v>
      </c>
      <c r="L156" s="8" t="s">
        <v>52</v>
      </c>
      <c r="M156" s="26">
        <v>0</v>
      </c>
      <c r="N156" s="8" t="s">
        <v>52</v>
      </c>
      <c r="O156" s="26">
        <f t="shared" si="4"/>
        <v>23000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8" t="s">
        <v>3126</v>
      </c>
      <c r="X156" s="8" t="s">
        <v>52</v>
      </c>
      <c r="Y156" s="2" t="s">
        <v>52</v>
      </c>
      <c r="Z156" s="2" t="s">
        <v>52</v>
      </c>
      <c r="AA156" s="27"/>
      <c r="AB156" s="2" t="s">
        <v>52</v>
      </c>
    </row>
    <row r="157" spans="1:28" ht="30" customHeight="1" x14ac:dyDescent="0.3">
      <c r="A157" s="8" t="s">
        <v>1901</v>
      </c>
      <c r="B157" s="8" t="s">
        <v>1899</v>
      </c>
      <c r="C157" s="8" t="s">
        <v>1900</v>
      </c>
      <c r="D157" s="25" t="s">
        <v>1037</v>
      </c>
      <c r="E157" s="26">
        <v>21160</v>
      </c>
      <c r="F157" s="8" t="s">
        <v>52</v>
      </c>
      <c r="G157" s="26">
        <v>23100</v>
      </c>
      <c r="H157" s="8" t="s">
        <v>3120</v>
      </c>
      <c r="I157" s="26">
        <v>26800</v>
      </c>
      <c r="J157" s="8" t="s">
        <v>3127</v>
      </c>
      <c r="K157" s="26">
        <v>0</v>
      </c>
      <c r="L157" s="8" t="s">
        <v>52</v>
      </c>
      <c r="M157" s="26">
        <v>0</v>
      </c>
      <c r="N157" s="8" t="s">
        <v>52</v>
      </c>
      <c r="O157" s="26">
        <f t="shared" si="4"/>
        <v>21160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8" t="s">
        <v>3128</v>
      </c>
      <c r="X157" s="8" t="s">
        <v>52</v>
      </c>
      <c r="Y157" s="2" t="s">
        <v>52</v>
      </c>
      <c r="Z157" s="2" t="s">
        <v>52</v>
      </c>
      <c r="AA157" s="27"/>
      <c r="AB157" s="2" t="s">
        <v>52</v>
      </c>
    </row>
    <row r="158" spans="1:28" ht="30" customHeight="1" x14ac:dyDescent="0.3">
      <c r="A158" s="8" t="s">
        <v>1904</v>
      </c>
      <c r="B158" s="8" t="s">
        <v>1899</v>
      </c>
      <c r="C158" s="8" t="s">
        <v>1903</v>
      </c>
      <c r="D158" s="25" t="s">
        <v>1037</v>
      </c>
      <c r="E158" s="26">
        <v>15920</v>
      </c>
      <c r="F158" s="8" t="s">
        <v>52</v>
      </c>
      <c r="G158" s="26">
        <v>0</v>
      </c>
      <c r="H158" s="8" t="s">
        <v>52</v>
      </c>
      <c r="I158" s="26">
        <v>18100</v>
      </c>
      <c r="J158" s="8" t="s">
        <v>3127</v>
      </c>
      <c r="K158" s="26">
        <v>0</v>
      </c>
      <c r="L158" s="8" t="s">
        <v>52</v>
      </c>
      <c r="M158" s="26">
        <v>0</v>
      </c>
      <c r="N158" s="8" t="s">
        <v>52</v>
      </c>
      <c r="O158" s="26">
        <f t="shared" si="4"/>
        <v>15920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8" t="s">
        <v>3129</v>
      </c>
      <c r="X158" s="8" t="s">
        <v>52</v>
      </c>
      <c r="Y158" s="2" t="s">
        <v>52</v>
      </c>
      <c r="Z158" s="2" t="s">
        <v>52</v>
      </c>
      <c r="AA158" s="27"/>
      <c r="AB158" s="2" t="s">
        <v>52</v>
      </c>
    </row>
    <row r="159" spans="1:28" ht="30" customHeight="1" x14ac:dyDescent="0.3">
      <c r="A159" s="8" t="s">
        <v>1908</v>
      </c>
      <c r="B159" s="8" t="s">
        <v>1906</v>
      </c>
      <c r="C159" s="8" t="s">
        <v>1907</v>
      </c>
      <c r="D159" s="25" t="s">
        <v>201</v>
      </c>
      <c r="E159" s="26">
        <v>61</v>
      </c>
      <c r="F159" s="8" t="s">
        <v>52</v>
      </c>
      <c r="G159" s="26">
        <v>72</v>
      </c>
      <c r="H159" s="8" t="s">
        <v>3130</v>
      </c>
      <c r="I159" s="26">
        <v>76</v>
      </c>
      <c r="J159" s="8" t="s">
        <v>3131</v>
      </c>
      <c r="K159" s="26">
        <v>0</v>
      </c>
      <c r="L159" s="8" t="s">
        <v>52</v>
      </c>
      <c r="M159" s="26">
        <v>0</v>
      </c>
      <c r="N159" s="8" t="s">
        <v>52</v>
      </c>
      <c r="O159" s="26">
        <f t="shared" si="4"/>
        <v>61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8" t="s">
        <v>3132</v>
      </c>
      <c r="X159" s="8" t="s">
        <v>52</v>
      </c>
      <c r="Y159" s="2" t="s">
        <v>52</v>
      </c>
      <c r="Z159" s="2" t="s">
        <v>52</v>
      </c>
      <c r="AA159" s="27"/>
      <c r="AB159" s="2" t="s">
        <v>52</v>
      </c>
    </row>
    <row r="160" spans="1:28" ht="30" customHeight="1" x14ac:dyDescent="0.3">
      <c r="A160" s="8" t="s">
        <v>1911</v>
      </c>
      <c r="B160" s="8" t="s">
        <v>1906</v>
      </c>
      <c r="C160" s="8" t="s">
        <v>1910</v>
      </c>
      <c r="D160" s="25" t="s">
        <v>201</v>
      </c>
      <c r="E160" s="26">
        <v>120</v>
      </c>
      <c r="F160" s="8" t="s">
        <v>52</v>
      </c>
      <c r="G160" s="26">
        <v>210</v>
      </c>
      <c r="H160" s="8" t="s">
        <v>3130</v>
      </c>
      <c r="I160" s="26">
        <v>140</v>
      </c>
      <c r="J160" s="8" t="s">
        <v>3131</v>
      </c>
      <c r="K160" s="26">
        <v>0</v>
      </c>
      <c r="L160" s="8" t="s">
        <v>52</v>
      </c>
      <c r="M160" s="26">
        <v>0</v>
      </c>
      <c r="N160" s="8" t="s">
        <v>52</v>
      </c>
      <c r="O160" s="26">
        <f t="shared" si="4"/>
        <v>120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8" t="s">
        <v>3133</v>
      </c>
      <c r="X160" s="8" t="s">
        <v>52</v>
      </c>
      <c r="Y160" s="2" t="s">
        <v>52</v>
      </c>
      <c r="Z160" s="2" t="s">
        <v>52</v>
      </c>
      <c r="AA160" s="27"/>
      <c r="AB160" s="2" t="s">
        <v>52</v>
      </c>
    </row>
    <row r="161" spans="1:28" ht="30" customHeight="1" x14ac:dyDescent="0.3">
      <c r="A161" s="8" t="s">
        <v>1918</v>
      </c>
      <c r="B161" s="8" t="s">
        <v>1906</v>
      </c>
      <c r="C161" s="8" t="s">
        <v>1917</v>
      </c>
      <c r="D161" s="25" t="s">
        <v>201</v>
      </c>
      <c r="E161" s="26">
        <v>127</v>
      </c>
      <c r="F161" s="8" t="s">
        <v>52</v>
      </c>
      <c r="G161" s="26">
        <v>200</v>
      </c>
      <c r="H161" s="8" t="s">
        <v>3130</v>
      </c>
      <c r="I161" s="26">
        <v>190</v>
      </c>
      <c r="J161" s="8" t="s">
        <v>3131</v>
      </c>
      <c r="K161" s="26">
        <v>0</v>
      </c>
      <c r="L161" s="8" t="s">
        <v>52</v>
      </c>
      <c r="M161" s="26">
        <v>0</v>
      </c>
      <c r="N161" s="8" t="s">
        <v>52</v>
      </c>
      <c r="O161" s="26">
        <f t="shared" si="4"/>
        <v>127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8" t="s">
        <v>3134</v>
      </c>
      <c r="X161" s="8" t="s">
        <v>52</v>
      </c>
      <c r="Y161" s="2" t="s">
        <v>52</v>
      </c>
      <c r="Z161" s="2" t="s">
        <v>52</v>
      </c>
      <c r="AA161" s="27"/>
      <c r="AB161" s="2" t="s">
        <v>52</v>
      </c>
    </row>
    <row r="162" spans="1:28" ht="30" customHeight="1" x14ac:dyDescent="0.3">
      <c r="A162" s="8" t="s">
        <v>922</v>
      </c>
      <c r="B162" s="8" t="s">
        <v>919</v>
      </c>
      <c r="C162" s="8" t="s">
        <v>920</v>
      </c>
      <c r="D162" s="25" t="s">
        <v>201</v>
      </c>
      <c r="E162" s="26">
        <v>2116000</v>
      </c>
      <c r="F162" s="8" t="s">
        <v>52</v>
      </c>
      <c r="G162" s="26">
        <v>2500000</v>
      </c>
      <c r="H162" s="8" t="s">
        <v>3135</v>
      </c>
      <c r="I162" s="26">
        <v>0</v>
      </c>
      <c r="J162" s="8" t="s">
        <v>52</v>
      </c>
      <c r="K162" s="26">
        <v>0</v>
      </c>
      <c r="L162" s="8" t="s">
        <v>52</v>
      </c>
      <c r="M162" s="26">
        <v>0</v>
      </c>
      <c r="N162" s="8" t="s">
        <v>52</v>
      </c>
      <c r="O162" s="26">
        <f t="shared" si="4"/>
        <v>2116000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8" t="s">
        <v>3136</v>
      </c>
      <c r="X162" s="8" t="s">
        <v>52</v>
      </c>
      <c r="Y162" s="2" t="s">
        <v>52</v>
      </c>
      <c r="Z162" s="2" t="s">
        <v>52</v>
      </c>
      <c r="AA162" s="27"/>
      <c r="AB162" s="2" t="s">
        <v>52</v>
      </c>
    </row>
    <row r="163" spans="1:28" ht="30" customHeight="1" x14ac:dyDescent="0.3">
      <c r="A163" s="8" t="s">
        <v>983</v>
      </c>
      <c r="B163" s="8" t="s">
        <v>981</v>
      </c>
      <c r="C163" s="8" t="s">
        <v>982</v>
      </c>
      <c r="D163" s="25" t="s">
        <v>172</v>
      </c>
      <c r="E163" s="26">
        <v>1224</v>
      </c>
      <c r="F163" s="8" t="s">
        <v>52</v>
      </c>
      <c r="G163" s="26">
        <v>0</v>
      </c>
      <c r="H163" s="8" t="s">
        <v>52</v>
      </c>
      <c r="I163" s="26">
        <v>1220</v>
      </c>
      <c r="J163" s="8" t="s">
        <v>2959</v>
      </c>
      <c r="K163" s="26">
        <v>0</v>
      </c>
      <c r="L163" s="8" t="s">
        <v>52</v>
      </c>
      <c r="M163" s="26">
        <v>0</v>
      </c>
      <c r="N163" s="8" t="s">
        <v>52</v>
      </c>
      <c r="O163" s="26">
        <f t="shared" si="4"/>
        <v>1220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8" t="s">
        <v>3137</v>
      </c>
      <c r="X163" s="8" t="s">
        <v>52</v>
      </c>
      <c r="Y163" s="2" t="s">
        <v>52</v>
      </c>
      <c r="Z163" s="2" t="s">
        <v>52</v>
      </c>
      <c r="AA163" s="27"/>
      <c r="AB163" s="2" t="s">
        <v>52</v>
      </c>
    </row>
    <row r="164" spans="1:28" ht="30" customHeight="1" x14ac:dyDescent="0.3">
      <c r="A164" s="8" t="s">
        <v>202</v>
      </c>
      <c r="B164" s="8" t="s">
        <v>199</v>
      </c>
      <c r="C164" s="8" t="s">
        <v>200</v>
      </c>
      <c r="D164" s="25" t="s">
        <v>201</v>
      </c>
      <c r="E164" s="26">
        <v>1024</v>
      </c>
      <c r="F164" s="8" t="s">
        <v>52</v>
      </c>
      <c r="G164" s="26">
        <v>1110</v>
      </c>
      <c r="H164" s="8" t="s">
        <v>3138</v>
      </c>
      <c r="I164" s="26">
        <v>1077</v>
      </c>
      <c r="J164" s="8" t="s">
        <v>3139</v>
      </c>
      <c r="K164" s="26">
        <v>0</v>
      </c>
      <c r="L164" s="8" t="s">
        <v>52</v>
      </c>
      <c r="M164" s="26">
        <v>0</v>
      </c>
      <c r="N164" s="8" t="s">
        <v>52</v>
      </c>
      <c r="O164" s="26">
        <f t="shared" si="4"/>
        <v>1024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8" t="s">
        <v>3140</v>
      </c>
      <c r="X164" s="8" t="s">
        <v>52</v>
      </c>
      <c r="Y164" s="2" t="s">
        <v>52</v>
      </c>
      <c r="Z164" s="2" t="s">
        <v>52</v>
      </c>
      <c r="AA164" s="27"/>
      <c r="AB164" s="2" t="s">
        <v>52</v>
      </c>
    </row>
    <row r="165" spans="1:28" ht="30" customHeight="1" x14ac:dyDescent="0.3">
      <c r="A165" s="8" t="s">
        <v>2180</v>
      </c>
      <c r="B165" s="8" t="s">
        <v>2178</v>
      </c>
      <c r="C165" s="8" t="s">
        <v>2179</v>
      </c>
      <c r="D165" s="25" t="s">
        <v>1394</v>
      </c>
      <c r="E165" s="26">
        <v>71900</v>
      </c>
      <c r="F165" s="8" t="s">
        <v>52</v>
      </c>
      <c r="G165" s="26">
        <v>82000</v>
      </c>
      <c r="H165" s="8" t="s">
        <v>3141</v>
      </c>
      <c r="I165" s="26">
        <v>82000</v>
      </c>
      <c r="J165" s="8" t="s">
        <v>3142</v>
      </c>
      <c r="K165" s="26">
        <v>0</v>
      </c>
      <c r="L165" s="8" t="s">
        <v>52</v>
      </c>
      <c r="M165" s="26">
        <v>0</v>
      </c>
      <c r="N165" s="8" t="s">
        <v>52</v>
      </c>
      <c r="O165" s="26">
        <f t="shared" si="4"/>
        <v>71900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8" t="s">
        <v>3143</v>
      </c>
      <c r="X165" s="8" t="s">
        <v>52</v>
      </c>
      <c r="Y165" s="2" t="s">
        <v>52</v>
      </c>
      <c r="Z165" s="2" t="s">
        <v>52</v>
      </c>
      <c r="AA165" s="27"/>
      <c r="AB165" s="2" t="s">
        <v>52</v>
      </c>
    </row>
    <row r="166" spans="1:28" ht="30" customHeight="1" x14ac:dyDescent="0.3">
      <c r="A166" s="8" t="s">
        <v>1381</v>
      </c>
      <c r="B166" s="8" t="s">
        <v>1379</v>
      </c>
      <c r="C166" s="8" t="s">
        <v>1380</v>
      </c>
      <c r="D166" s="25" t="s">
        <v>201</v>
      </c>
      <c r="E166" s="26">
        <v>0</v>
      </c>
      <c r="F166" s="8" t="s">
        <v>52</v>
      </c>
      <c r="G166" s="26">
        <v>0</v>
      </c>
      <c r="H166" s="8" t="s">
        <v>52</v>
      </c>
      <c r="I166" s="26">
        <v>0</v>
      </c>
      <c r="J166" s="8" t="s">
        <v>52</v>
      </c>
      <c r="K166" s="26">
        <v>0</v>
      </c>
      <c r="L166" s="8" t="s">
        <v>52</v>
      </c>
      <c r="M166" s="26">
        <v>180</v>
      </c>
      <c r="N166" s="8" t="s">
        <v>52</v>
      </c>
      <c r="O166" s="26">
        <f t="shared" si="4"/>
        <v>180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8" t="s">
        <v>3144</v>
      </c>
      <c r="X166" s="8" t="s">
        <v>52</v>
      </c>
      <c r="Y166" s="2" t="s">
        <v>52</v>
      </c>
      <c r="Z166" s="2" t="s">
        <v>52</v>
      </c>
      <c r="AA166" s="27"/>
      <c r="AB166" s="2" t="s">
        <v>52</v>
      </c>
    </row>
    <row r="167" spans="1:28" ht="30" customHeight="1" x14ac:dyDescent="0.3">
      <c r="A167" s="8" t="s">
        <v>1415</v>
      </c>
      <c r="B167" s="8" t="s">
        <v>1379</v>
      </c>
      <c r="C167" s="8" t="s">
        <v>1414</v>
      </c>
      <c r="D167" s="25" t="s">
        <v>201</v>
      </c>
      <c r="E167" s="26">
        <v>0</v>
      </c>
      <c r="F167" s="8" t="s">
        <v>52</v>
      </c>
      <c r="G167" s="26">
        <v>0</v>
      </c>
      <c r="H167" s="8" t="s">
        <v>52</v>
      </c>
      <c r="I167" s="26">
        <v>0</v>
      </c>
      <c r="J167" s="8" t="s">
        <v>52</v>
      </c>
      <c r="K167" s="26">
        <v>0</v>
      </c>
      <c r="L167" s="8" t="s">
        <v>52</v>
      </c>
      <c r="M167" s="26">
        <v>180</v>
      </c>
      <c r="N167" s="8" t="s">
        <v>52</v>
      </c>
      <c r="O167" s="26">
        <f t="shared" si="4"/>
        <v>180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8" t="s">
        <v>3145</v>
      </c>
      <c r="X167" s="8" t="s">
        <v>52</v>
      </c>
      <c r="Y167" s="2" t="s">
        <v>52</v>
      </c>
      <c r="Z167" s="2" t="s">
        <v>52</v>
      </c>
      <c r="AA167" s="27"/>
      <c r="AB167" s="2" t="s">
        <v>52</v>
      </c>
    </row>
    <row r="168" spans="1:28" ht="30" customHeight="1" x14ac:dyDescent="0.3">
      <c r="A168" s="8" t="s">
        <v>2247</v>
      </c>
      <c r="B168" s="8" t="s">
        <v>2245</v>
      </c>
      <c r="C168" s="8" t="s">
        <v>2246</v>
      </c>
      <c r="D168" s="25" t="s">
        <v>897</v>
      </c>
      <c r="E168" s="26">
        <v>200</v>
      </c>
      <c r="F168" s="8" t="s">
        <v>52</v>
      </c>
      <c r="G168" s="26">
        <v>230</v>
      </c>
      <c r="H168" s="8" t="s">
        <v>3146</v>
      </c>
      <c r="I168" s="26">
        <v>319</v>
      </c>
      <c r="J168" s="8" t="s">
        <v>3147</v>
      </c>
      <c r="K168" s="26">
        <v>0</v>
      </c>
      <c r="L168" s="8" t="s">
        <v>52</v>
      </c>
      <c r="M168" s="26">
        <v>0</v>
      </c>
      <c r="N168" s="8" t="s">
        <v>52</v>
      </c>
      <c r="O168" s="26">
        <f t="shared" si="4"/>
        <v>200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8" t="s">
        <v>3148</v>
      </c>
      <c r="X168" s="8" t="s">
        <v>52</v>
      </c>
      <c r="Y168" s="2" t="s">
        <v>52</v>
      </c>
      <c r="Z168" s="2" t="s">
        <v>52</v>
      </c>
      <c r="AA168" s="27"/>
      <c r="AB168" s="2" t="s">
        <v>52</v>
      </c>
    </row>
    <row r="169" spans="1:28" ht="30" customHeight="1" x14ac:dyDescent="0.3">
      <c r="A169" s="8" t="s">
        <v>2064</v>
      </c>
      <c r="B169" s="8" t="s">
        <v>1293</v>
      </c>
      <c r="C169" s="8" t="s">
        <v>2063</v>
      </c>
      <c r="D169" s="25" t="s">
        <v>172</v>
      </c>
      <c r="E169" s="26">
        <v>2100</v>
      </c>
      <c r="F169" s="8" t="s">
        <v>52</v>
      </c>
      <c r="G169" s="26">
        <v>0</v>
      </c>
      <c r="H169" s="8" t="s">
        <v>52</v>
      </c>
      <c r="I169" s="26">
        <v>0</v>
      </c>
      <c r="J169" s="8" t="s">
        <v>52</v>
      </c>
      <c r="K169" s="26">
        <v>0</v>
      </c>
      <c r="L169" s="8" t="s">
        <v>52</v>
      </c>
      <c r="M169" s="26">
        <v>0</v>
      </c>
      <c r="N169" s="8" t="s">
        <v>52</v>
      </c>
      <c r="O169" s="26">
        <f t="shared" si="4"/>
        <v>2100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8" t="s">
        <v>3149</v>
      </c>
      <c r="X169" s="8" t="s">
        <v>52</v>
      </c>
      <c r="Y169" s="2" t="s">
        <v>52</v>
      </c>
      <c r="Z169" s="2" t="s">
        <v>52</v>
      </c>
      <c r="AA169" s="27"/>
      <c r="AB169" s="2" t="s">
        <v>52</v>
      </c>
    </row>
    <row r="170" spans="1:28" ht="30" customHeight="1" x14ac:dyDescent="0.3">
      <c r="A170" s="8" t="s">
        <v>1295</v>
      </c>
      <c r="B170" s="8" t="s">
        <v>1293</v>
      </c>
      <c r="C170" s="8" t="s">
        <v>1294</v>
      </c>
      <c r="D170" s="25" t="s">
        <v>172</v>
      </c>
      <c r="E170" s="26">
        <v>2070</v>
      </c>
      <c r="F170" s="8" t="s">
        <v>52</v>
      </c>
      <c r="G170" s="26">
        <v>0</v>
      </c>
      <c r="H170" s="8" t="s">
        <v>52</v>
      </c>
      <c r="I170" s="26">
        <v>0</v>
      </c>
      <c r="J170" s="8" t="s">
        <v>52</v>
      </c>
      <c r="K170" s="26">
        <v>0</v>
      </c>
      <c r="L170" s="8" t="s">
        <v>52</v>
      </c>
      <c r="M170" s="26">
        <v>0</v>
      </c>
      <c r="N170" s="8" t="s">
        <v>52</v>
      </c>
      <c r="O170" s="26">
        <f t="shared" si="4"/>
        <v>2070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8" t="s">
        <v>3150</v>
      </c>
      <c r="X170" s="8" t="s">
        <v>52</v>
      </c>
      <c r="Y170" s="2" t="s">
        <v>52</v>
      </c>
      <c r="Z170" s="2" t="s">
        <v>52</v>
      </c>
      <c r="AA170" s="27"/>
      <c r="AB170" s="2" t="s">
        <v>52</v>
      </c>
    </row>
    <row r="171" spans="1:28" ht="30" customHeight="1" x14ac:dyDescent="0.3">
      <c r="A171" s="8" t="s">
        <v>2243</v>
      </c>
      <c r="B171" s="8" t="s">
        <v>2240</v>
      </c>
      <c r="C171" s="8" t="s">
        <v>2241</v>
      </c>
      <c r="D171" s="25" t="s">
        <v>172</v>
      </c>
      <c r="E171" s="26">
        <v>1993.54</v>
      </c>
      <c r="F171" s="8" t="s">
        <v>52</v>
      </c>
      <c r="G171" s="26">
        <v>0</v>
      </c>
      <c r="H171" s="8" t="s">
        <v>52</v>
      </c>
      <c r="I171" s="26">
        <v>2473.11</v>
      </c>
      <c r="J171" s="8" t="s">
        <v>3151</v>
      </c>
      <c r="K171" s="26">
        <v>0</v>
      </c>
      <c r="L171" s="8" t="s">
        <v>52</v>
      </c>
      <c r="M171" s="26">
        <v>0</v>
      </c>
      <c r="N171" s="8" t="s">
        <v>52</v>
      </c>
      <c r="O171" s="26">
        <f t="shared" si="4"/>
        <v>1993.54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8" t="s">
        <v>3152</v>
      </c>
      <c r="X171" s="8" t="s">
        <v>2242</v>
      </c>
      <c r="Y171" s="2" t="s">
        <v>52</v>
      </c>
      <c r="Z171" s="2" t="s">
        <v>52</v>
      </c>
      <c r="AA171" s="27"/>
      <c r="AB171" s="2" t="s">
        <v>52</v>
      </c>
    </row>
    <row r="172" spans="1:28" ht="30" customHeight="1" x14ac:dyDescent="0.3">
      <c r="A172" s="8" t="s">
        <v>2293</v>
      </c>
      <c r="B172" s="8" t="s">
        <v>2291</v>
      </c>
      <c r="C172" s="8" t="s">
        <v>2292</v>
      </c>
      <c r="D172" s="25" t="s">
        <v>992</v>
      </c>
      <c r="E172" s="26">
        <v>0</v>
      </c>
      <c r="F172" s="8" t="s">
        <v>52</v>
      </c>
      <c r="G172" s="26">
        <v>8450</v>
      </c>
      <c r="H172" s="8" t="s">
        <v>3153</v>
      </c>
      <c r="I172" s="26">
        <v>0</v>
      </c>
      <c r="J172" s="8" t="s">
        <v>52</v>
      </c>
      <c r="K172" s="26">
        <v>0</v>
      </c>
      <c r="L172" s="8" t="s">
        <v>52</v>
      </c>
      <c r="M172" s="26">
        <v>0</v>
      </c>
      <c r="N172" s="8" t="s">
        <v>52</v>
      </c>
      <c r="O172" s="26">
        <f t="shared" si="4"/>
        <v>8450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8" t="s">
        <v>3154</v>
      </c>
      <c r="X172" s="8" t="s">
        <v>52</v>
      </c>
      <c r="Y172" s="2" t="s">
        <v>52</v>
      </c>
      <c r="Z172" s="2" t="s">
        <v>52</v>
      </c>
      <c r="AA172" s="27"/>
      <c r="AB172" s="2" t="s">
        <v>52</v>
      </c>
    </row>
    <row r="173" spans="1:28" ht="30" customHeight="1" x14ac:dyDescent="0.3">
      <c r="A173" s="8" t="s">
        <v>2289</v>
      </c>
      <c r="B173" s="8" t="s">
        <v>2287</v>
      </c>
      <c r="C173" s="8" t="s">
        <v>2288</v>
      </c>
      <c r="D173" s="25" t="s">
        <v>992</v>
      </c>
      <c r="E173" s="26">
        <v>0</v>
      </c>
      <c r="F173" s="8" t="s">
        <v>52</v>
      </c>
      <c r="G173" s="26">
        <v>9900</v>
      </c>
      <c r="H173" s="8" t="s">
        <v>3153</v>
      </c>
      <c r="I173" s="26">
        <v>0</v>
      </c>
      <c r="J173" s="8" t="s">
        <v>52</v>
      </c>
      <c r="K173" s="26">
        <v>0</v>
      </c>
      <c r="L173" s="8" t="s">
        <v>52</v>
      </c>
      <c r="M173" s="26">
        <v>0</v>
      </c>
      <c r="N173" s="8" t="s">
        <v>52</v>
      </c>
      <c r="O173" s="26">
        <f t="shared" si="4"/>
        <v>9900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8" t="s">
        <v>3155</v>
      </c>
      <c r="X173" s="8" t="s">
        <v>52</v>
      </c>
      <c r="Y173" s="2" t="s">
        <v>52</v>
      </c>
      <c r="Z173" s="2" t="s">
        <v>52</v>
      </c>
      <c r="AA173" s="27"/>
      <c r="AB173" s="2" t="s">
        <v>52</v>
      </c>
    </row>
    <row r="174" spans="1:28" ht="30" customHeight="1" x14ac:dyDescent="0.3">
      <c r="A174" s="8" t="s">
        <v>2264</v>
      </c>
      <c r="B174" s="8" t="s">
        <v>2262</v>
      </c>
      <c r="C174" s="8" t="s">
        <v>2263</v>
      </c>
      <c r="D174" s="25" t="s">
        <v>992</v>
      </c>
      <c r="E174" s="26">
        <v>0</v>
      </c>
      <c r="F174" s="8" t="s">
        <v>52</v>
      </c>
      <c r="G174" s="26">
        <v>5583.33</v>
      </c>
      <c r="H174" s="8" t="s">
        <v>3156</v>
      </c>
      <c r="I174" s="26">
        <v>0</v>
      </c>
      <c r="J174" s="8" t="s">
        <v>52</v>
      </c>
      <c r="K174" s="26">
        <v>0</v>
      </c>
      <c r="L174" s="8" t="s">
        <v>52</v>
      </c>
      <c r="M174" s="26">
        <v>0</v>
      </c>
      <c r="N174" s="8" t="s">
        <v>52</v>
      </c>
      <c r="O174" s="26">
        <f t="shared" si="4"/>
        <v>5583.33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8" t="s">
        <v>3157</v>
      </c>
      <c r="X174" s="8" t="s">
        <v>52</v>
      </c>
      <c r="Y174" s="2" t="s">
        <v>52</v>
      </c>
      <c r="Z174" s="2" t="s">
        <v>52</v>
      </c>
      <c r="AA174" s="27"/>
      <c r="AB174" s="2" t="s">
        <v>52</v>
      </c>
    </row>
    <row r="175" spans="1:28" ht="30" customHeight="1" x14ac:dyDescent="0.3">
      <c r="A175" s="8" t="s">
        <v>2234</v>
      </c>
      <c r="B175" s="8" t="s">
        <v>2232</v>
      </c>
      <c r="C175" s="8" t="s">
        <v>2233</v>
      </c>
      <c r="D175" s="25" t="s">
        <v>992</v>
      </c>
      <c r="E175" s="26">
        <v>4974</v>
      </c>
      <c r="F175" s="8" t="s">
        <v>52</v>
      </c>
      <c r="G175" s="26">
        <v>0</v>
      </c>
      <c r="H175" s="8" t="s">
        <v>52</v>
      </c>
      <c r="I175" s="26">
        <v>0</v>
      </c>
      <c r="J175" s="8" t="s">
        <v>52</v>
      </c>
      <c r="K175" s="26">
        <v>0</v>
      </c>
      <c r="L175" s="8" t="s">
        <v>52</v>
      </c>
      <c r="M175" s="26">
        <v>0</v>
      </c>
      <c r="N175" s="8" t="s">
        <v>52</v>
      </c>
      <c r="O175" s="26">
        <f t="shared" si="4"/>
        <v>4974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8" t="s">
        <v>3158</v>
      </c>
      <c r="X175" s="8" t="s">
        <v>52</v>
      </c>
      <c r="Y175" s="2" t="s">
        <v>52</v>
      </c>
      <c r="Z175" s="2" t="s">
        <v>52</v>
      </c>
      <c r="AA175" s="27"/>
      <c r="AB175" s="2" t="s">
        <v>52</v>
      </c>
    </row>
    <row r="176" spans="1:28" ht="30" customHeight="1" x14ac:dyDescent="0.3">
      <c r="A176" s="8" t="s">
        <v>1532</v>
      </c>
      <c r="B176" s="8" t="s">
        <v>1530</v>
      </c>
      <c r="C176" s="8" t="s">
        <v>1531</v>
      </c>
      <c r="D176" s="25" t="s">
        <v>992</v>
      </c>
      <c r="E176" s="26">
        <v>6010</v>
      </c>
      <c r="F176" s="8" t="s">
        <v>52</v>
      </c>
      <c r="G176" s="26">
        <v>8744.44</v>
      </c>
      <c r="H176" s="8" t="s">
        <v>3159</v>
      </c>
      <c r="I176" s="26">
        <v>11683.33</v>
      </c>
      <c r="J176" s="8" t="s">
        <v>3160</v>
      </c>
      <c r="K176" s="26">
        <v>0</v>
      </c>
      <c r="L176" s="8" t="s">
        <v>52</v>
      </c>
      <c r="M176" s="26">
        <v>0</v>
      </c>
      <c r="N176" s="8" t="s">
        <v>52</v>
      </c>
      <c r="O176" s="26">
        <f t="shared" si="4"/>
        <v>6010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8" t="s">
        <v>3161</v>
      </c>
      <c r="X176" s="8" t="s">
        <v>52</v>
      </c>
      <c r="Y176" s="2" t="s">
        <v>52</v>
      </c>
      <c r="Z176" s="2" t="s">
        <v>52</v>
      </c>
      <c r="AA176" s="27"/>
      <c r="AB176" s="2" t="s">
        <v>52</v>
      </c>
    </row>
    <row r="177" spans="1:28" ht="30" customHeight="1" x14ac:dyDescent="0.3">
      <c r="A177" s="8" t="s">
        <v>1323</v>
      </c>
      <c r="B177" s="8" t="s">
        <v>1321</v>
      </c>
      <c r="C177" s="8" t="s">
        <v>1322</v>
      </c>
      <c r="D177" s="25" t="s">
        <v>992</v>
      </c>
      <c r="E177" s="26">
        <v>9433</v>
      </c>
      <c r="F177" s="8" t="s">
        <v>52</v>
      </c>
      <c r="G177" s="26">
        <v>11665.5</v>
      </c>
      <c r="H177" s="8" t="s">
        <v>3162</v>
      </c>
      <c r="I177" s="26">
        <v>0</v>
      </c>
      <c r="J177" s="8" t="s">
        <v>52</v>
      </c>
      <c r="K177" s="26">
        <v>0</v>
      </c>
      <c r="L177" s="8" t="s">
        <v>52</v>
      </c>
      <c r="M177" s="26">
        <v>0</v>
      </c>
      <c r="N177" s="8" t="s">
        <v>52</v>
      </c>
      <c r="O177" s="26">
        <f t="shared" si="4"/>
        <v>9433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8" t="s">
        <v>3163</v>
      </c>
      <c r="X177" s="8" t="s">
        <v>52</v>
      </c>
      <c r="Y177" s="2" t="s">
        <v>52</v>
      </c>
      <c r="Z177" s="2" t="s">
        <v>52</v>
      </c>
      <c r="AA177" s="27"/>
      <c r="AB177" s="2" t="s">
        <v>52</v>
      </c>
    </row>
    <row r="178" spans="1:28" ht="30" customHeight="1" x14ac:dyDescent="0.3">
      <c r="A178" s="8" t="s">
        <v>2040</v>
      </c>
      <c r="B178" s="8" t="s">
        <v>2038</v>
      </c>
      <c r="C178" s="8" t="s">
        <v>2039</v>
      </c>
      <c r="D178" s="25" t="s">
        <v>992</v>
      </c>
      <c r="E178" s="26">
        <v>0</v>
      </c>
      <c r="F178" s="8" t="s">
        <v>52</v>
      </c>
      <c r="G178" s="26">
        <v>2883.33</v>
      </c>
      <c r="H178" s="8" t="s">
        <v>3159</v>
      </c>
      <c r="I178" s="26">
        <v>2883.33</v>
      </c>
      <c r="J178" s="8" t="s">
        <v>3160</v>
      </c>
      <c r="K178" s="26">
        <v>0</v>
      </c>
      <c r="L178" s="8" t="s">
        <v>52</v>
      </c>
      <c r="M178" s="26">
        <v>0</v>
      </c>
      <c r="N178" s="8" t="s">
        <v>52</v>
      </c>
      <c r="O178" s="26">
        <f t="shared" ref="O178:O184" si="5">SMALL(E178:M178,COUNTIF(E178:M178,0)+1)</f>
        <v>2883.33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8" t="s">
        <v>3164</v>
      </c>
      <c r="X178" s="8" t="s">
        <v>52</v>
      </c>
      <c r="Y178" s="2" t="s">
        <v>52</v>
      </c>
      <c r="Z178" s="2" t="s">
        <v>52</v>
      </c>
      <c r="AA178" s="27"/>
      <c r="AB178" s="2" t="s">
        <v>52</v>
      </c>
    </row>
    <row r="179" spans="1:28" ht="30" customHeight="1" x14ac:dyDescent="0.3">
      <c r="A179" s="8" t="s">
        <v>2238</v>
      </c>
      <c r="B179" s="8" t="s">
        <v>2236</v>
      </c>
      <c r="C179" s="8" t="s">
        <v>2237</v>
      </c>
      <c r="D179" s="25" t="s">
        <v>992</v>
      </c>
      <c r="E179" s="26">
        <v>0</v>
      </c>
      <c r="F179" s="8" t="s">
        <v>52</v>
      </c>
      <c r="G179" s="26">
        <v>3483.33</v>
      </c>
      <c r="H179" s="8" t="s">
        <v>3159</v>
      </c>
      <c r="I179" s="26">
        <v>3194.44</v>
      </c>
      <c r="J179" s="8" t="s">
        <v>3160</v>
      </c>
      <c r="K179" s="26">
        <v>0</v>
      </c>
      <c r="L179" s="8" t="s">
        <v>52</v>
      </c>
      <c r="M179" s="26">
        <v>0</v>
      </c>
      <c r="N179" s="8" t="s">
        <v>52</v>
      </c>
      <c r="O179" s="26">
        <f t="shared" si="5"/>
        <v>3194.44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8" t="s">
        <v>3165</v>
      </c>
      <c r="X179" s="8" t="s">
        <v>52</v>
      </c>
      <c r="Y179" s="2" t="s">
        <v>52</v>
      </c>
      <c r="Z179" s="2" t="s">
        <v>52</v>
      </c>
      <c r="AA179" s="27"/>
      <c r="AB179" s="2" t="s">
        <v>52</v>
      </c>
    </row>
    <row r="180" spans="1:28" ht="30" customHeight="1" x14ac:dyDescent="0.3">
      <c r="A180" s="8" t="s">
        <v>2297</v>
      </c>
      <c r="B180" s="8" t="s">
        <v>2295</v>
      </c>
      <c r="C180" s="8" t="s">
        <v>2296</v>
      </c>
      <c r="D180" s="25" t="s">
        <v>992</v>
      </c>
      <c r="E180" s="26">
        <v>1780</v>
      </c>
      <c r="F180" s="8" t="s">
        <v>52</v>
      </c>
      <c r="G180" s="26">
        <v>0</v>
      </c>
      <c r="H180" s="8" t="s">
        <v>52</v>
      </c>
      <c r="I180" s="26">
        <v>0</v>
      </c>
      <c r="J180" s="8" t="s">
        <v>52</v>
      </c>
      <c r="K180" s="26">
        <v>0</v>
      </c>
      <c r="L180" s="8" t="s">
        <v>52</v>
      </c>
      <c r="M180" s="26">
        <v>0</v>
      </c>
      <c r="N180" s="8" t="s">
        <v>52</v>
      </c>
      <c r="O180" s="26">
        <f t="shared" si="5"/>
        <v>1780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8" t="s">
        <v>3166</v>
      </c>
      <c r="X180" s="8" t="s">
        <v>52</v>
      </c>
      <c r="Y180" s="2" t="s">
        <v>52</v>
      </c>
      <c r="Z180" s="2" t="s">
        <v>52</v>
      </c>
      <c r="AA180" s="27"/>
      <c r="AB180" s="2" t="s">
        <v>52</v>
      </c>
    </row>
    <row r="181" spans="1:28" ht="30" customHeight="1" x14ac:dyDescent="0.3">
      <c r="A181" s="8" t="s">
        <v>1353</v>
      </c>
      <c r="B181" s="8" t="s">
        <v>1351</v>
      </c>
      <c r="C181" s="8" t="s">
        <v>1352</v>
      </c>
      <c r="D181" s="25" t="s">
        <v>196</v>
      </c>
      <c r="E181" s="26">
        <v>0</v>
      </c>
      <c r="F181" s="8" t="s">
        <v>52</v>
      </c>
      <c r="G181" s="26">
        <v>0</v>
      </c>
      <c r="H181" s="8" t="s">
        <v>52</v>
      </c>
      <c r="I181" s="26">
        <v>0</v>
      </c>
      <c r="J181" s="8" t="s">
        <v>52</v>
      </c>
      <c r="K181" s="26">
        <v>3900</v>
      </c>
      <c r="L181" s="8" t="s">
        <v>3167</v>
      </c>
      <c r="M181" s="26">
        <v>0</v>
      </c>
      <c r="N181" s="8" t="s">
        <v>52</v>
      </c>
      <c r="O181" s="26">
        <f t="shared" si="5"/>
        <v>3900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8" t="s">
        <v>3168</v>
      </c>
      <c r="X181" s="8" t="s">
        <v>52</v>
      </c>
      <c r="Y181" s="2" t="s">
        <v>52</v>
      </c>
      <c r="Z181" s="2" t="s">
        <v>52</v>
      </c>
      <c r="AA181" s="27"/>
      <c r="AB181" s="2" t="s">
        <v>52</v>
      </c>
    </row>
    <row r="182" spans="1:28" ht="30" customHeight="1" x14ac:dyDescent="0.3">
      <c r="A182" s="8" t="s">
        <v>1362</v>
      </c>
      <c r="B182" s="8" t="s">
        <v>1351</v>
      </c>
      <c r="C182" s="8" t="s">
        <v>195</v>
      </c>
      <c r="D182" s="25" t="s">
        <v>196</v>
      </c>
      <c r="E182" s="26">
        <v>0</v>
      </c>
      <c r="F182" s="8" t="s">
        <v>52</v>
      </c>
      <c r="G182" s="26">
        <v>0</v>
      </c>
      <c r="H182" s="8" t="s">
        <v>52</v>
      </c>
      <c r="I182" s="26">
        <v>0</v>
      </c>
      <c r="J182" s="8" t="s">
        <v>52</v>
      </c>
      <c r="K182" s="26">
        <v>11530</v>
      </c>
      <c r="L182" s="8" t="s">
        <v>3167</v>
      </c>
      <c r="M182" s="26">
        <v>0</v>
      </c>
      <c r="N182" s="8" t="s">
        <v>52</v>
      </c>
      <c r="O182" s="26">
        <f t="shared" si="5"/>
        <v>11530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8" t="s">
        <v>3169</v>
      </c>
      <c r="X182" s="8" t="s">
        <v>52</v>
      </c>
      <c r="Y182" s="2" t="s">
        <v>52</v>
      </c>
      <c r="Z182" s="2" t="s">
        <v>52</v>
      </c>
      <c r="AA182" s="27"/>
      <c r="AB182" s="2" t="s">
        <v>52</v>
      </c>
    </row>
    <row r="183" spans="1:28" ht="30" customHeight="1" x14ac:dyDescent="0.3">
      <c r="A183" s="8" t="s">
        <v>1368</v>
      </c>
      <c r="B183" s="8" t="s">
        <v>1351</v>
      </c>
      <c r="C183" s="8" t="s">
        <v>1367</v>
      </c>
      <c r="D183" s="25" t="s">
        <v>196</v>
      </c>
      <c r="E183" s="26">
        <v>0</v>
      </c>
      <c r="F183" s="8" t="s">
        <v>52</v>
      </c>
      <c r="G183" s="26">
        <v>0</v>
      </c>
      <c r="H183" s="8" t="s">
        <v>52</v>
      </c>
      <c r="I183" s="26">
        <v>0</v>
      </c>
      <c r="J183" s="8" t="s">
        <v>52</v>
      </c>
      <c r="K183" s="26">
        <v>4740</v>
      </c>
      <c r="L183" s="8" t="s">
        <v>3167</v>
      </c>
      <c r="M183" s="26">
        <v>0</v>
      </c>
      <c r="N183" s="8" t="s">
        <v>52</v>
      </c>
      <c r="O183" s="26">
        <f t="shared" si="5"/>
        <v>4740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8" t="s">
        <v>3170</v>
      </c>
      <c r="X183" s="8" t="s">
        <v>52</v>
      </c>
      <c r="Y183" s="2" t="s">
        <v>52</v>
      </c>
      <c r="Z183" s="2" t="s">
        <v>52</v>
      </c>
      <c r="AA183" s="27"/>
      <c r="AB183" s="2" t="s">
        <v>52</v>
      </c>
    </row>
    <row r="184" spans="1:28" ht="30" customHeight="1" x14ac:dyDescent="0.3">
      <c r="A184" s="8" t="s">
        <v>1374</v>
      </c>
      <c r="B184" s="8" t="s">
        <v>1351</v>
      </c>
      <c r="C184" s="8" t="s">
        <v>1373</v>
      </c>
      <c r="D184" s="25" t="s">
        <v>196</v>
      </c>
      <c r="E184" s="26">
        <v>0</v>
      </c>
      <c r="F184" s="8" t="s">
        <v>52</v>
      </c>
      <c r="G184" s="26">
        <v>0</v>
      </c>
      <c r="H184" s="8" t="s">
        <v>52</v>
      </c>
      <c r="I184" s="26">
        <v>0</v>
      </c>
      <c r="J184" s="8" t="s">
        <v>52</v>
      </c>
      <c r="K184" s="26">
        <v>5980</v>
      </c>
      <c r="L184" s="8" t="s">
        <v>3167</v>
      </c>
      <c r="M184" s="26">
        <v>0</v>
      </c>
      <c r="N184" s="8" t="s">
        <v>52</v>
      </c>
      <c r="O184" s="26">
        <f t="shared" si="5"/>
        <v>5980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8" t="s">
        <v>3171</v>
      </c>
      <c r="X184" s="8" t="s">
        <v>52</v>
      </c>
      <c r="Y184" s="2" t="s">
        <v>52</v>
      </c>
      <c r="Z184" s="2" t="s">
        <v>52</v>
      </c>
      <c r="AA184" s="27"/>
      <c r="AB184" s="2" t="s">
        <v>52</v>
      </c>
    </row>
    <row r="185" spans="1:28" ht="30" customHeight="1" x14ac:dyDescent="0.3">
      <c r="A185" s="8" t="s">
        <v>1947</v>
      </c>
      <c r="B185" s="8" t="s">
        <v>1944</v>
      </c>
      <c r="C185" s="8" t="s">
        <v>1945</v>
      </c>
      <c r="D185" s="25" t="s">
        <v>1946</v>
      </c>
      <c r="E185" s="26">
        <v>0</v>
      </c>
      <c r="F185" s="8" t="s">
        <v>52</v>
      </c>
      <c r="G185" s="26">
        <v>0</v>
      </c>
      <c r="H185" s="8" t="s">
        <v>52</v>
      </c>
      <c r="I185" s="26">
        <v>0</v>
      </c>
      <c r="J185" s="8" t="s">
        <v>52</v>
      </c>
      <c r="K185" s="26">
        <v>0</v>
      </c>
      <c r="L185" s="8" t="s">
        <v>52</v>
      </c>
      <c r="M185" s="26">
        <v>0</v>
      </c>
      <c r="N185" s="8" t="s">
        <v>52</v>
      </c>
      <c r="O185" s="26">
        <v>0</v>
      </c>
      <c r="P185" s="26">
        <v>0</v>
      </c>
      <c r="Q185" s="26">
        <v>87</v>
      </c>
      <c r="R185" s="26">
        <v>0</v>
      </c>
      <c r="S185" s="26">
        <v>0</v>
      </c>
      <c r="T185" s="26">
        <v>0</v>
      </c>
      <c r="U185" s="26">
        <v>0</v>
      </c>
      <c r="V185" s="26">
        <f>SMALL(Q185:U185,COUNTIF(Q185:U185,0)+1)</f>
        <v>87</v>
      </c>
      <c r="W185" s="8" t="s">
        <v>3172</v>
      </c>
      <c r="X185" s="8" t="s">
        <v>52</v>
      </c>
      <c r="Y185" s="2" t="s">
        <v>52</v>
      </c>
      <c r="Z185" s="2" t="s">
        <v>52</v>
      </c>
      <c r="AA185" s="27"/>
      <c r="AB185" s="2" t="s">
        <v>52</v>
      </c>
    </row>
    <row r="186" spans="1:28" ht="30" customHeight="1" x14ac:dyDescent="0.3">
      <c r="A186" s="8" t="s">
        <v>1783</v>
      </c>
      <c r="B186" s="8" t="s">
        <v>1781</v>
      </c>
      <c r="C186" s="8" t="s">
        <v>1782</v>
      </c>
      <c r="D186" s="25" t="s">
        <v>992</v>
      </c>
      <c r="E186" s="26">
        <v>0</v>
      </c>
      <c r="F186" s="8" t="s">
        <v>52</v>
      </c>
      <c r="G186" s="26">
        <v>0</v>
      </c>
      <c r="H186" s="8" t="s">
        <v>52</v>
      </c>
      <c r="I186" s="26">
        <v>0</v>
      </c>
      <c r="J186" s="8" t="s">
        <v>52</v>
      </c>
      <c r="K186" s="26">
        <v>0</v>
      </c>
      <c r="L186" s="8" t="s">
        <v>52</v>
      </c>
      <c r="M186" s="26">
        <v>0</v>
      </c>
      <c r="N186" s="8" t="s">
        <v>52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0.32</v>
      </c>
      <c r="V186" s="26">
        <f>SMALL(Q186:U186,COUNTIF(Q186:U186,0)+1)</f>
        <v>0.32</v>
      </c>
      <c r="W186" s="8" t="s">
        <v>3173</v>
      </c>
      <c r="X186" s="8" t="s">
        <v>52</v>
      </c>
      <c r="Y186" s="2" t="s">
        <v>52</v>
      </c>
      <c r="Z186" s="2" t="s">
        <v>52</v>
      </c>
      <c r="AA186" s="27"/>
      <c r="AB186" s="2" t="s">
        <v>52</v>
      </c>
    </row>
    <row r="187" spans="1:28" ht="30" customHeight="1" x14ac:dyDescent="0.3">
      <c r="A187" s="8" t="s">
        <v>916</v>
      </c>
      <c r="B187" s="8" t="s">
        <v>915</v>
      </c>
      <c r="C187" s="8" t="s">
        <v>911</v>
      </c>
      <c r="D187" s="25" t="s">
        <v>912</v>
      </c>
      <c r="E187" s="26">
        <v>0</v>
      </c>
      <c r="F187" s="8" t="s">
        <v>52</v>
      </c>
      <c r="G187" s="26">
        <v>0</v>
      </c>
      <c r="H187" s="8" t="s">
        <v>52</v>
      </c>
      <c r="I187" s="26">
        <v>0</v>
      </c>
      <c r="J187" s="8" t="s">
        <v>52</v>
      </c>
      <c r="K187" s="26">
        <v>0</v>
      </c>
      <c r="L187" s="8" t="s">
        <v>52</v>
      </c>
      <c r="M187" s="26">
        <v>0</v>
      </c>
      <c r="N187" s="8" t="s">
        <v>52</v>
      </c>
      <c r="O187" s="26">
        <v>0</v>
      </c>
      <c r="P187" s="26">
        <v>141096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8" t="s">
        <v>3174</v>
      </c>
      <c r="X187" s="8" t="s">
        <v>52</v>
      </c>
      <c r="Y187" s="2" t="s">
        <v>3175</v>
      </c>
      <c r="Z187" s="2" t="s">
        <v>52</v>
      </c>
      <c r="AA187" s="27"/>
      <c r="AB187" s="2" t="s">
        <v>52</v>
      </c>
    </row>
    <row r="188" spans="1:28" ht="30" customHeight="1" x14ac:dyDescent="0.3">
      <c r="A188" s="8" t="s">
        <v>1024</v>
      </c>
      <c r="B188" s="8" t="s">
        <v>1023</v>
      </c>
      <c r="C188" s="8" t="s">
        <v>911</v>
      </c>
      <c r="D188" s="25" t="s">
        <v>912</v>
      </c>
      <c r="E188" s="26">
        <v>0</v>
      </c>
      <c r="F188" s="8" t="s">
        <v>52</v>
      </c>
      <c r="G188" s="26">
        <v>0</v>
      </c>
      <c r="H188" s="8" t="s">
        <v>52</v>
      </c>
      <c r="I188" s="26">
        <v>0</v>
      </c>
      <c r="J188" s="8" t="s">
        <v>52</v>
      </c>
      <c r="K188" s="26">
        <v>0</v>
      </c>
      <c r="L188" s="8" t="s">
        <v>52</v>
      </c>
      <c r="M188" s="26">
        <v>0</v>
      </c>
      <c r="N188" s="8" t="s">
        <v>52</v>
      </c>
      <c r="O188" s="26">
        <v>0</v>
      </c>
      <c r="P188" s="26">
        <v>179203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8" t="s">
        <v>3176</v>
      </c>
      <c r="X188" s="8" t="s">
        <v>52</v>
      </c>
      <c r="Y188" s="2" t="s">
        <v>3175</v>
      </c>
      <c r="Z188" s="2" t="s">
        <v>52</v>
      </c>
      <c r="AA188" s="27"/>
      <c r="AB188" s="2" t="s">
        <v>52</v>
      </c>
    </row>
    <row r="189" spans="1:28" ht="30" customHeight="1" x14ac:dyDescent="0.3">
      <c r="A189" s="8" t="s">
        <v>1822</v>
      </c>
      <c r="B189" s="8" t="s">
        <v>1821</v>
      </c>
      <c r="C189" s="8" t="s">
        <v>911</v>
      </c>
      <c r="D189" s="25" t="s">
        <v>912</v>
      </c>
      <c r="E189" s="26">
        <v>0</v>
      </c>
      <c r="F189" s="8" t="s">
        <v>52</v>
      </c>
      <c r="G189" s="26">
        <v>0</v>
      </c>
      <c r="H189" s="8" t="s">
        <v>52</v>
      </c>
      <c r="I189" s="26">
        <v>0</v>
      </c>
      <c r="J189" s="8" t="s">
        <v>52</v>
      </c>
      <c r="K189" s="26">
        <v>0</v>
      </c>
      <c r="L189" s="8" t="s">
        <v>52</v>
      </c>
      <c r="M189" s="26">
        <v>0</v>
      </c>
      <c r="N189" s="8" t="s">
        <v>52</v>
      </c>
      <c r="O189" s="26">
        <v>0</v>
      </c>
      <c r="P189" s="26">
        <v>247977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8" t="s">
        <v>3177</v>
      </c>
      <c r="X189" s="8" t="s">
        <v>52</v>
      </c>
      <c r="Y189" s="2" t="s">
        <v>3175</v>
      </c>
      <c r="Z189" s="2" t="s">
        <v>52</v>
      </c>
      <c r="AA189" s="27"/>
      <c r="AB189" s="2" t="s">
        <v>52</v>
      </c>
    </row>
    <row r="190" spans="1:28" ht="30" customHeight="1" x14ac:dyDescent="0.3">
      <c r="A190" s="8" t="s">
        <v>1925</v>
      </c>
      <c r="B190" s="8" t="s">
        <v>1924</v>
      </c>
      <c r="C190" s="8" t="s">
        <v>911</v>
      </c>
      <c r="D190" s="25" t="s">
        <v>912</v>
      </c>
      <c r="E190" s="26">
        <v>0</v>
      </c>
      <c r="F190" s="8" t="s">
        <v>52</v>
      </c>
      <c r="G190" s="26">
        <v>0</v>
      </c>
      <c r="H190" s="8" t="s">
        <v>52</v>
      </c>
      <c r="I190" s="26">
        <v>0</v>
      </c>
      <c r="J190" s="8" t="s">
        <v>52</v>
      </c>
      <c r="K190" s="26">
        <v>0</v>
      </c>
      <c r="L190" s="8" t="s">
        <v>52</v>
      </c>
      <c r="M190" s="26">
        <v>0</v>
      </c>
      <c r="N190" s="8" t="s">
        <v>52</v>
      </c>
      <c r="O190" s="26">
        <v>0</v>
      </c>
      <c r="P190" s="26">
        <v>226280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8" t="s">
        <v>3178</v>
      </c>
      <c r="X190" s="8" t="s">
        <v>52</v>
      </c>
      <c r="Y190" s="2" t="s">
        <v>3175</v>
      </c>
      <c r="Z190" s="2" t="s">
        <v>52</v>
      </c>
      <c r="AA190" s="27"/>
      <c r="AB190" s="2" t="s">
        <v>52</v>
      </c>
    </row>
    <row r="191" spans="1:28" ht="30" customHeight="1" x14ac:dyDescent="0.3">
      <c r="A191" s="8" t="s">
        <v>975</v>
      </c>
      <c r="B191" s="8" t="s">
        <v>974</v>
      </c>
      <c r="C191" s="8" t="s">
        <v>911</v>
      </c>
      <c r="D191" s="25" t="s">
        <v>912</v>
      </c>
      <c r="E191" s="26">
        <v>0</v>
      </c>
      <c r="F191" s="8" t="s">
        <v>52</v>
      </c>
      <c r="G191" s="26">
        <v>0</v>
      </c>
      <c r="H191" s="8" t="s">
        <v>52</v>
      </c>
      <c r="I191" s="26">
        <v>0</v>
      </c>
      <c r="J191" s="8" t="s">
        <v>52</v>
      </c>
      <c r="K191" s="26">
        <v>0</v>
      </c>
      <c r="L191" s="8" t="s">
        <v>52</v>
      </c>
      <c r="M191" s="26">
        <v>0</v>
      </c>
      <c r="N191" s="8" t="s">
        <v>52</v>
      </c>
      <c r="O191" s="26">
        <v>0</v>
      </c>
      <c r="P191" s="26">
        <v>228896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8" t="s">
        <v>3179</v>
      </c>
      <c r="X191" s="8" t="s">
        <v>52</v>
      </c>
      <c r="Y191" s="2" t="s">
        <v>3175</v>
      </c>
      <c r="Z191" s="2" t="s">
        <v>52</v>
      </c>
      <c r="AA191" s="27"/>
      <c r="AB191" s="2" t="s">
        <v>52</v>
      </c>
    </row>
    <row r="192" spans="1:28" ht="30" customHeight="1" x14ac:dyDescent="0.3">
      <c r="A192" s="8" t="s">
        <v>1030</v>
      </c>
      <c r="B192" s="8" t="s">
        <v>1029</v>
      </c>
      <c r="C192" s="8" t="s">
        <v>911</v>
      </c>
      <c r="D192" s="25" t="s">
        <v>912</v>
      </c>
      <c r="E192" s="26">
        <v>0</v>
      </c>
      <c r="F192" s="8" t="s">
        <v>52</v>
      </c>
      <c r="G192" s="26">
        <v>0</v>
      </c>
      <c r="H192" s="8" t="s">
        <v>52</v>
      </c>
      <c r="I192" s="26">
        <v>0</v>
      </c>
      <c r="J192" s="8" t="s">
        <v>52</v>
      </c>
      <c r="K192" s="26">
        <v>0</v>
      </c>
      <c r="L192" s="8" t="s">
        <v>52</v>
      </c>
      <c r="M192" s="26">
        <v>0</v>
      </c>
      <c r="N192" s="8" t="s">
        <v>52</v>
      </c>
      <c r="O192" s="26">
        <v>0</v>
      </c>
      <c r="P192" s="26">
        <v>200155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8" t="s">
        <v>3180</v>
      </c>
      <c r="X192" s="8" t="s">
        <v>52</v>
      </c>
      <c r="Y192" s="2" t="s">
        <v>3175</v>
      </c>
      <c r="Z192" s="2" t="s">
        <v>52</v>
      </c>
      <c r="AA192" s="27"/>
      <c r="AB192" s="2" t="s">
        <v>52</v>
      </c>
    </row>
    <row r="193" spans="1:28" ht="30" customHeight="1" x14ac:dyDescent="0.3">
      <c r="A193" s="8" t="s">
        <v>2207</v>
      </c>
      <c r="B193" s="8" t="s">
        <v>2206</v>
      </c>
      <c r="C193" s="8" t="s">
        <v>911</v>
      </c>
      <c r="D193" s="25" t="s">
        <v>912</v>
      </c>
      <c r="E193" s="26">
        <v>0</v>
      </c>
      <c r="F193" s="8" t="s">
        <v>52</v>
      </c>
      <c r="G193" s="26">
        <v>0</v>
      </c>
      <c r="H193" s="8" t="s">
        <v>52</v>
      </c>
      <c r="I193" s="26">
        <v>0</v>
      </c>
      <c r="J193" s="8" t="s">
        <v>52</v>
      </c>
      <c r="K193" s="26">
        <v>0</v>
      </c>
      <c r="L193" s="8" t="s">
        <v>52</v>
      </c>
      <c r="M193" s="26">
        <v>0</v>
      </c>
      <c r="N193" s="8" t="s">
        <v>52</v>
      </c>
      <c r="O193" s="26">
        <v>0</v>
      </c>
      <c r="P193" s="26">
        <v>181604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8" t="s">
        <v>3181</v>
      </c>
      <c r="X193" s="8" t="s">
        <v>52</v>
      </c>
      <c r="Y193" s="2" t="s">
        <v>3175</v>
      </c>
      <c r="Z193" s="2" t="s">
        <v>52</v>
      </c>
      <c r="AA193" s="27"/>
      <c r="AB193" s="2" t="s">
        <v>52</v>
      </c>
    </row>
    <row r="194" spans="1:28" ht="30" customHeight="1" x14ac:dyDescent="0.3">
      <c r="A194" s="8" t="s">
        <v>1021</v>
      </c>
      <c r="B194" s="8" t="s">
        <v>1020</v>
      </c>
      <c r="C194" s="8" t="s">
        <v>911</v>
      </c>
      <c r="D194" s="25" t="s">
        <v>912</v>
      </c>
      <c r="E194" s="26">
        <v>0</v>
      </c>
      <c r="F194" s="8" t="s">
        <v>52</v>
      </c>
      <c r="G194" s="26">
        <v>0</v>
      </c>
      <c r="H194" s="8" t="s">
        <v>52</v>
      </c>
      <c r="I194" s="26">
        <v>0</v>
      </c>
      <c r="J194" s="8" t="s">
        <v>52</v>
      </c>
      <c r="K194" s="26">
        <v>0</v>
      </c>
      <c r="L194" s="8" t="s">
        <v>52</v>
      </c>
      <c r="M194" s="26">
        <v>0</v>
      </c>
      <c r="N194" s="8" t="s">
        <v>52</v>
      </c>
      <c r="O194" s="26">
        <v>0</v>
      </c>
      <c r="P194" s="26">
        <v>205246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8" t="s">
        <v>3182</v>
      </c>
      <c r="X194" s="8" t="s">
        <v>52</v>
      </c>
      <c r="Y194" s="2" t="s">
        <v>3175</v>
      </c>
      <c r="Z194" s="2" t="s">
        <v>52</v>
      </c>
      <c r="AA194" s="27"/>
      <c r="AB194" s="2" t="s">
        <v>52</v>
      </c>
    </row>
    <row r="195" spans="1:28" ht="30" customHeight="1" x14ac:dyDescent="0.3">
      <c r="A195" s="8" t="s">
        <v>1768</v>
      </c>
      <c r="B195" s="8" t="s">
        <v>1767</v>
      </c>
      <c r="C195" s="8" t="s">
        <v>911</v>
      </c>
      <c r="D195" s="25" t="s">
        <v>912</v>
      </c>
      <c r="E195" s="26">
        <v>0</v>
      </c>
      <c r="F195" s="8" t="s">
        <v>52</v>
      </c>
      <c r="G195" s="26">
        <v>0</v>
      </c>
      <c r="H195" s="8" t="s">
        <v>52</v>
      </c>
      <c r="I195" s="26">
        <v>0</v>
      </c>
      <c r="J195" s="8" t="s">
        <v>52</v>
      </c>
      <c r="K195" s="26">
        <v>0</v>
      </c>
      <c r="L195" s="8" t="s">
        <v>52</v>
      </c>
      <c r="M195" s="26">
        <v>0</v>
      </c>
      <c r="N195" s="8" t="s">
        <v>52</v>
      </c>
      <c r="O195" s="26">
        <v>0</v>
      </c>
      <c r="P195" s="26">
        <v>225966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8" t="s">
        <v>3183</v>
      </c>
      <c r="X195" s="8" t="s">
        <v>52</v>
      </c>
      <c r="Y195" s="2" t="s">
        <v>3175</v>
      </c>
      <c r="Z195" s="2" t="s">
        <v>52</v>
      </c>
      <c r="AA195" s="27"/>
      <c r="AB195" s="2" t="s">
        <v>52</v>
      </c>
    </row>
    <row r="196" spans="1:28" ht="30" customHeight="1" x14ac:dyDescent="0.3">
      <c r="A196" s="8" t="s">
        <v>996</v>
      </c>
      <c r="B196" s="8" t="s">
        <v>995</v>
      </c>
      <c r="C196" s="8" t="s">
        <v>911</v>
      </c>
      <c r="D196" s="25" t="s">
        <v>912</v>
      </c>
      <c r="E196" s="26">
        <v>0</v>
      </c>
      <c r="F196" s="8" t="s">
        <v>52</v>
      </c>
      <c r="G196" s="26">
        <v>0</v>
      </c>
      <c r="H196" s="8" t="s">
        <v>52</v>
      </c>
      <c r="I196" s="26">
        <v>0</v>
      </c>
      <c r="J196" s="8" t="s">
        <v>52</v>
      </c>
      <c r="K196" s="26">
        <v>0</v>
      </c>
      <c r="L196" s="8" t="s">
        <v>52</v>
      </c>
      <c r="M196" s="26">
        <v>0</v>
      </c>
      <c r="N196" s="8" t="s">
        <v>52</v>
      </c>
      <c r="O196" s="26">
        <v>0</v>
      </c>
      <c r="P196" s="26">
        <v>215145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8" t="s">
        <v>3184</v>
      </c>
      <c r="X196" s="8" t="s">
        <v>52</v>
      </c>
      <c r="Y196" s="2" t="s">
        <v>3175</v>
      </c>
      <c r="Z196" s="2" t="s">
        <v>52</v>
      </c>
      <c r="AA196" s="27"/>
      <c r="AB196" s="2" t="s">
        <v>52</v>
      </c>
    </row>
    <row r="197" spans="1:28" ht="30" customHeight="1" x14ac:dyDescent="0.3">
      <c r="A197" s="8" t="s">
        <v>1795</v>
      </c>
      <c r="B197" s="8" t="s">
        <v>1794</v>
      </c>
      <c r="C197" s="8" t="s">
        <v>911</v>
      </c>
      <c r="D197" s="25" t="s">
        <v>912</v>
      </c>
      <c r="E197" s="26">
        <v>0</v>
      </c>
      <c r="F197" s="8" t="s">
        <v>52</v>
      </c>
      <c r="G197" s="26">
        <v>0</v>
      </c>
      <c r="H197" s="8" t="s">
        <v>52</v>
      </c>
      <c r="I197" s="26">
        <v>0</v>
      </c>
      <c r="J197" s="8" t="s">
        <v>52</v>
      </c>
      <c r="K197" s="26">
        <v>0</v>
      </c>
      <c r="L197" s="8" t="s">
        <v>52</v>
      </c>
      <c r="M197" s="26">
        <v>0</v>
      </c>
      <c r="N197" s="8" t="s">
        <v>52</v>
      </c>
      <c r="O197" s="26">
        <v>0</v>
      </c>
      <c r="P197" s="26">
        <v>173250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8" t="s">
        <v>3185</v>
      </c>
      <c r="X197" s="8" t="s">
        <v>52</v>
      </c>
      <c r="Y197" s="2" t="s">
        <v>3175</v>
      </c>
      <c r="Z197" s="2" t="s">
        <v>52</v>
      </c>
      <c r="AA197" s="27"/>
      <c r="AB197" s="2" t="s">
        <v>52</v>
      </c>
    </row>
    <row r="198" spans="1:28" ht="30" customHeight="1" x14ac:dyDescent="0.3">
      <c r="A198" s="8" t="s">
        <v>3186</v>
      </c>
      <c r="B198" s="8" t="s">
        <v>3187</v>
      </c>
      <c r="C198" s="8" t="s">
        <v>911</v>
      </c>
      <c r="D198" s="25" t="s">
        <v>912</v>
      </c>
      <c r="E198" s="26">
        <v>0</v>
      </c>
      <c r="F198" s="8" t="s">
        <v>52</v>
      </c>
      <c r="G198" s="26">
        <v>0</v>
      </c>
      <c r="H198" s="8" t="s">
        <v>52</v>
      </c>
      <c r="I198" s="26">
        <v>0</v>
      </c>
      <c r="J198" s="8" t="s">
        <v>52</v>
      </c>
      <c r="K198" s="26">
        <v>0</v>
      </c>
      <c r="L198" s="8" t="s">
        <v>52</v>
      </c>
      <c r="M198" s="26">
        <v>0</v>
      </c>
      <c r="N198" s="8" t="s">
        <v>52</v>
      </c>
      <c r="O198" s="26">
        <v>0</v>
      </c>
      <c r="P198" s="26">
        <v>212761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8" t="s">
        <v>3188</v>
      </c>
      <c r="X198" s="8" t="s">
        <v>52</v>
      </c>
      <c r="Y198" s="2" t="s">
        <v>3175</v>
      </c>
      <c r="Z198" s="2" t="s">
        <v>52</v>
      </c>
      <c r="AA198" s="27"/>
      <c r="AB198" s="2" t="s">
        <v>52</v>
      </c>
    </row>
    <row r="199" spans="1:28" ht="30" customHeight="1" x14ac:dyDescent="0.3">
      <c r="A199" s="8" t="s">
        <v>1041</v>
      </c>
      <c r="B199" s="8" t="s">
        <v>1040</v>
      </c>
      <c r="C199" s="8" t="s">
        <v>911</v>
      </c>
      <c r="D199" s="25" t="s">
        <v>912</v>
      </c>
      <c r="E199" s="26">
        <v>0</v>
      </c>
      <c r="F199" s="8" t="s">
        <v>52</v>
      </c>
      <c r="G199" s="26">
        <v>0</v>
      </c>
      <c r="H199" s="8" t="s">
        <v>52</v>
      </c>
      <c r="I199" s="26">
        <v>0</v>
      </c>
      <c r="J199" s="8" t="s">
        <v>52</v>
      </c>
      <c r="K199" s="26">
        <v>0</v>
      </c>
      <c r="L199" s="8" t="s">
        <v>52</v>
      </c>
      <c r="M199" s="26">
        <v>0</v>
      </c>
      <c r="N199" s="8" t="s">
        <v>52</v>
      </c>
      <c r="O199" s="26">
        <v>0</v>
      </c>
      <c r="P199" s="26">
        <v>217664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8" t="s">
        <v>3189</v>
      </c>
      <c r="X199" s="8" t="s">
        <v>52</v>
      </c>
      <c r="Y199" s="2" t="s">
        <v>3175</v>
      </c>
      <c r="Z199" s="2" t="s">
        <v>52</v>
      </c>
      <c r="AA199" s="27"/>
      <c r="AB199" s="2" t="s">
        <v>52</v>
      </c>
    </row>
    <row r="200" spans="1:28" ht="30" customHeight="1" x14ac:dyDescent="0.3">
      <c r="A200" s="8" t="s">
        <v>913</v>
      </c>
      <c r="B200" s="8" t="s">
        <v>910</v>
      </c>
      <c r="C200" s="8" t="s">
        <v>911</v>
      </c>
      <c r="D200" s="25" t="s">
        <v>912</v>
      </c>
      <c r="E200" s="26">
        <v>0</v>
      </c>
      <c r="F200" s="8" t="s">
        <v>52</v>
      </c>
      <c r="G200" s="26">
        <v>0</v>
      </c>
      <c r="H200" s="8" t="s">
        <v>52</v>
      </c>
      <c r="I200" s="26">
        <v>0</v>
      </c>
      <c r="J200" s="8" t="s">
        <v>52</v>
      </c>
      <c r="K200" s="26">
        <v>0</v>
      </c>
      <c r="L200" s="8" t="s">
        <v>52</v>
      </c>
      <c r="M200" s="26">
        <v>0</v>
      </c>
      <c r="N200" s="8" t="s">
        <v>52</v>
      </c>
      <c r="O200" s="26">
        <v>0</v>
      </c>
      <c r="P200" s="26">
        <v>224657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8" t="s">
        <v>3190</v>
      </c>
      <c r="X200" s="8" t="s">
        <v>52</v>
      </c>
      <c r="Y200" s="2" t="s">
        <v>3175</v>
      </c>
      <c r="Z200" s="2" t="s">
        <v>52</v>
      </c>
      <c r="AA200" s="27"/>
      <c r="AB200" s="2" t="s">
        <v>52</v>
      </c>
    </row>
    <row r="201" spans="1:28" ht="30" customHeight="1" x14ac:dyDescent="0.3">
      <c r="A201" s="8" t="s">
        <v>2184</v>
      </c>
      <c r="B201" s="8" t="s">
        <v>2183</v>
      </c>
      <c r="C201" s="8" t="s">
        <v>911</v>
      </c>
      <c r="D201" s="25" t="s">
        <v>912</v>
      </c>
      <c r="E201" s="26">
        <v>0</v>
      </c>
      <c r="F201" s="8" t="s">
        <v>52</v>
      </c>
      <c r="G201" s="26">
        <v>0</v>
      </c>
      <c r="H201" s="8" t="s">
        <v>52</v>
      </c>
      <c r="I201" s="26">
        <v>0</v>
      </c>
      <c r="J201" s="8" t="s">
        <v>52</v>
      </c>
      <c r="K201" s="26">
        <v>0</v>
      </c>
      <c r="L201" s="8" t="s">
        <v>52</v>
      </c>
      <c r="M201" s="26">
        <v>0</v>
      </c>
      <c r="N201" s="8" t="s">
        <v>52</v>
      </c>
      <c r="O201" s="26">
        <v>0</v>
      </c>
      <c r="P201" s="26">
        <v>217409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8" t="s">
        <v>3191</v>
      </c>
      <c r="X201" s="8" t="s">
        <v>52</v>
      </c>
      <c r="Y201" s="2" t="s">
        <v>3175</v>
      </c>
      <c r="Z201" s="2" t="s">
        <v>52</v>
      </c>
      <c r="AA201" s="27"/>
      <c r="AB201" s="2" t="s">
        <v>52</v>
      </c>
    </row>
    <row r="202" spans="1:28" ht="30" customHeight="1" x14ac:dyDescent="0.3">
      <c r="A202" s="8" t="s">
        <v>2190</v>
      </c>
      <c r="B202" s="8" t="s">
        <v>2189</v>
      </c>
      <c r="C202" s="8" t="s">
        <v>911</v>
      </c>
      <c r="D202" s="25" t="s">
        <v>912</v>
      </c>
      <c r="E202" s="26">
        <v>0</v>
      </c>
      <c r="F202" s="8" t="s">
        <v>52</v>
      </c>
      <c r="G202" s="26">
        <v>0</v>
      </c>
      <c r="H202" s="8" t="s">
        <v>52</v>
      </c>
      <c r="I202" s="26">
        <v>0</v>
      </c>
      <c r="J202" s="8" t="s">
        <v>52</v>
      </c>
      <c r="K202" s="26">
        <v>0</v>
      </c>
      <c r="L202" s="8" t="s">
        <v>52</v>
      </c>
      <c r="M202" s="26">
        <v>0</v>
      </c>
      <c r="N202" s="8" t="s">
        <v>52</v>
      </c>
      <c r="O202" s="26">
        <v>0</v>
      </c>
      <c r="P202" s="26">
        <v>205044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8" t="s">
        <v>3192</v>
      </c>
      <c r="X202" s="8" t="s">
        <v>52</v>
      </c>
      <c r="Y202" s="2" t="s">
        <v>3175</v>
      </c>
      <c r="Z202" s="2" t="s">
        <v>52</v>
      </c>
      <c r="AA202" s="27"/>
      <c r="AB202" s="2" t="s">
        <v>52</v>
      </c>
    </row>
    <row r="203" spans="1:28" ht="30" customHeight="1" x14ac:dyDescent="0.3">
      <c r="A203" s="8" t="s">
        <v>2118</v>
      </c>
      <c r="B203" s="8" t="s">
        <v>2117</v>
      </c>
      <c r="C203" s="8" t="s">
        <v>911</v>
      </c>
      <c r="D203" s="25" t="s">
        <v>912</v>
      </c>
      <c r="E203" s="26">
        <v>0</v>
      </c>
      <c r="F203" s="8" t="s">
        <v>52</v>
      </c>
      <c r="G203" s="26">
        <v>0</v>
      </c>
      <c r="H203" s="8" t="s">
        <v>52</v>
      </c>
      <c r="I203" s="26">
        <v>0</v>
      </c>
      <c r="J203" s="8" t="s">
        <v>52</v>
      </c>
      <c r="K203" s="26">
        <v>0</v>
      </c>
      <c r="L203" s="8" t="s">
        <v>52</v>
      </c>
      <c r="M203" s="26">
        <v>0</v>
      </c>
      <c r="N203" s="8" t="s">
        <v>52</v>
      </c>
      <c r="O203" s="26">
        <v>0</v>
      </c>
      <c r="P203" s="26">
        <v>174334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8" t="s">
        <v>3193</v>
      </c>
      <c r="X203" s="8" t="s">
        <v>52</v>
      </c>
      <c r="Y203" s="2" t="s">
        <v>3175</v>
      </c>
      <c r="Z203" s="2" t="s">
        <v>52</v>
      </c>
      <c r="AA203" s="27"/>
      <c r="AB203" s="2" t="s">
        <v>52</v>
      </c>
    </row>
    <row r="204" spans="1:28" ht="30" customHeight="1" x14ac:dyDescent="0.3">
      <c r="A204" s="8" t="s">
        <v>1450</v>
      </c>
      <c r="B204" s="8" t="s">
        <v>1449</v>
      </c>
      <c r="C204" s="8" t="s">
        <v>911</v>
      </c>
      <c r="D204" s="25" t="s">
        <v>912</v>
      </c>
      <c r="E204" s="26">
        <v>0</v>
      </c>
      <c r="F204" s="8" t="s">
        <v>52</v>
      </c>
      <c r="G204" s="26">
        <v>0</v>
      </c>
      <c r="H204" s="8" t="s">
        <v>52</v>
      </c>
      <c r="I204" s="26">
        <v>0</v>
      </c>
      <c r="J204" s="8" t="s">
        <v>52</v>
      </c>
      <c r="K204" s="26">
        <v>0</v>
      </c>
      <c r="L204" s="8" t="s">
        <v>52</v>
      </c>
      <c r="M204" s="26">
        <v>0</v>
      </c>
      <c r="N204" s="8" t="s">
        <v>52</v>
      </c>
      <c r="O204" s="26">
        <v>0</v>
      </c>
      <c r="P204" s="26">
        <v>228423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8" t="s">
        <v>3194</v>
      </c>
      <c r="X204" s="8" t="s">
        <v>52</v>
      </c>
      <c r="Y204" s="2" t="s">
        <v>3175</v>
      </c>
      <c r="Z204" s="2" t="s">
        <v>52</v>
      </c>
      <c r="AA204" s="27"/>
      <c r="AB204" s="2" t="s">
        <v>52</v>
      </c>
    </row>
    <row r="205" spans="1:28" ht="30" customHeight="1" x14ac:dyDescent="0.3">
      <c r="A205" s="8" t="s">
        <v>1977</v>
      </c>
      <c r="B205" s="8" t="s">
        <v>1976</v>
      </c>
      <c r="C205" s="8" t="s">
        <v>911</v>
      </c>
      <c r="D205" s="25" t="s">
        <v>912</v>
      </c>
      <c r="E205" s="26">
        <v>0</v>
      </c>
      <c r="F205" s="8" t="s">
        <v>52</v>
      </c>
      <c r="G205" s="26">
        <v>0</v>
      </c>
      <c r="H205" s="8" t="s">
        <v>52</v>
      </c>
      <c r="I205" s="26">
        <v>0</v>
      </c>
      <c r="J205" s="8" t="s">
        <v>52</v>
      </c>
      <c r="K205" s="26">
        <v>0</v>
      </c>
      <c r="L205" s="8" t="s">
        <v>52</v>
      </c>
      <c r="M205" s="26">
        <v>0</v>
      </c>
      <c r="N205" s="8" t="s">
        <v>52</v>
      </c>
      <c r="O205" s="26">
        <v>0</v>
      </c>
      <c r="P205" s="26">
        <v>230160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8" t="s">
        <v>3195</v>
      </c>
      <c r="X205" s="8" t="s">
        <v>52</v>
      </c>
      <c r="Y205" s="2" t="s">
        <v>3175</v>
      </c>
      <c r="Z205" s="2" t="s">
        <v>52</v>
      </c>
      <c r="AA205" s="27"/>
      <c r="AB205" s="2" t="s">
        <v>52</v>
      </c>
    </row>
    <row r="206" spans="1:28" ht="30" customHeight="1" x14ac:dyDescent="0.3">
      <c r="A206" s="8" t="s">
        <v>2049</v>
      </c>
      <c r="B206" s="8" t="s">
        <v>2048</v>
      </c>
      <c r="C206" s="8" t="s">
        <v>911</v>
      </c>
      <c r="D206" s="25" t="s">
        <v>912</v>
      </c>
      <c r="E206" s="26">
        <v>0</v>
      </c>
      <c r="F206" s="8" t="s">
        <v>52</v>
      </c>
      <c r="G206" s="26">
        <v>0</v>
      </c>
      <c r="H206" s="8" t="s">
        <v>52</v>
      </c>
      <c r="I206" s="26">
        <v>0</v>
      </c>
      <c r="J206" s="8" t="s">
        <v>52</v>
      </c>
      <c r="K206" s="26">
        <v>0</v>
      </c>
      <c r="L206" s="8" t="s">
        <v>52</v>
      </c>
      <c r="M206" s="26">
        <v>0</v>
      </c>
      <c r="N206" s="8" t="s">
        <v>52</v>
      </c>
      <c r="O206" s="26">
        <v>0</v>
      </c>
      <c r="P206" s="26">
        <v>213676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8" t="s">
        <v>3196</v>
      </c>
      <c r="X206" s="8" t="s">
        <v>52</v>
      </c>
      <c r="Y206" s="2" t="s">
        <v>3175</v>
      </c>
      <c r="Z206" s="2" t="s">
        <v>52</v>
      </c>
      <c r="AA206" s="27"/>
      <c r="AB206" s="2" t="s">
        <v>52</v>
      </c>
    </row>
    <row r="207" spans="1:28" ht="30" customHeight="1" x14ac:dyDescent="0.3">
      <c r="A207" s="8" t="s">
        <v>2060</v>
      </c>
      <c r="B207" s="8" t="s">
        <v>2059</v>
      </c>
      <c r="C207" s="8" t="s">
        <v>911</v>
      </c>
      <c r="D207" s="25" t="s">
        <v>912</v>
      </c>
      <c r="E207" s="26">
        <v>0</v>
      </c>
      <c r="F207" s="8" t="s">
        <v>52</v>
      </c>
      <c r="G207" s="26">
        <v>0</v>
      </c>
      <c r="H207" s="8" t="s">
        <v>52</v>
      </c>
      <c r="I207" s="26">
        <v>0</v>
      </c>
      <c r="J207" s="8" t="s">
        <v>52</v>
      </c>
      <c r="K207" s="26">
        <v>0</v>
      </c>
      <c r="L207" s="8" t="s">
        <v>52</v>
      </c>
      <c r="M207" s="26">
        <v>0</v>
      </c>
      <c r="N207" s="8" t="s">
        <v>52</v>
      </c>
      <c r="O207" s="26">
        <v>0</v>
      </c>
      <c r="P207" s="26">
        <v>206253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8" t="s">
        <v>3197</v>
      </c>
      <c r="X207" s="8" t="s">
        <v>52</v>
      </c>
      <c r="Y207" s="2" t="s">
        <v>3175</v>
      </c>
      <c r="Z207" s="2" t="s">
        <v>52</v>
      </c>
      <c r="AA207" s="27"/>
      <c r="AB207" s="2" t="s">
        <v>52</v>
      </c>
    </row>
    <row r="208" spans="1:28" ht="30" customHeight="1" x14ac:dyDescent="0.3">
      <c r="A208" s="8" t="s">
        <v>2009</v>
      </c>
      <c r="B208" s="8" t="s">
        <v>2008</v>
      </c>
      <c r="C208" s="8" t="s">
        <v>911</v>
      </c>
      <c r="D208" s="25" t="s">
        <v>912</v>
      </c>
      <c r="E208" s="26">
        <v>0</v>
      </c>
      <c r="F208" s="8" t="s">
        <v>52</v>
      </c>
      <c r="G208" s="26">
        <v>0</v>
      </c>
      <c r="H208" s="8" t="s">
        <v>52</v>
      </c>
      <c r="I208" s="26">
        <v>0</v>
      </c>
      <c r="J208" s="8" t="s">
        <v>52</v>
      </c>
      <c r="K208" s="26">
        <v>0</v>
      </c>
      <c r="L208" s="8" t="s">
        <v>52</v>
      </c>
      <c r="M208" s="26">
        <v>0</v>
      </c>
      <c r="N208" s="8" t="s">
        <v>52</v>
      </c>
      <c r="O208" s="26">
        <v>0</v>
      </c>
      <c r="P208" s="26">
        <v>212629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8" t="s">
        <v>3198</v>
      </c>
      <c r="X208" s="8" t="s">
        <v>52</v>
      </c>
      <c r="Y208" s="2" t="s">
        <v>3175</v>
      </c>
      <c r="Z208" s="2" t="s">
        <v>52</v>
      </c>
      <c r="AA208" s="27"/>
      <c r="AB208" s="2" t="s">
        <v>52</v>
      </c>
    </row>
    <row r="209" spans="1:28" ht="30" customHeight="1" x14ac:dyDescent="0.3">
      <c r="A209" s="8" t="s">
        <v>1983</v>
      </c>
      <c r="B209" s="8" t="s">
        <v>1982</v>
      </c>
      <c r="C209" s="8" t="s">
        <v>911</v>
      </c>
      <c r="D209" s="25" t="s">
        <v>912</v>
      </c>
      <c r="E209" s="26">
        <v>0</v>
      </c>
      <c r="F209" s="8" t="s">
        <v>52</v>
      </c>
      <c r="G209" s="26">
        <v>0</v>
      </c>
      <c r="H209" s="8" t="s">
        <v>52</v>
      </c>
      <c r="I209" s="26">
        <v>0</v>
      </c>
      <c r="J209" s="8" t="s">
        <v>52</v>
      </c>
      <c r="K209" s="26">
        <v>0</v>
      </c>
      <c r="L209" s="8" t="s">
        <v>52</v>
      </c>
      <c r="M209" s="26">
        <v>0</v>
      </c>
      <c r="N209" s="8" t="s">
        <v>52</v>
      </c>
      <c r="O209" s="26">
        <v>0</v>
      </c>
      <c r="P209" s="26">
        <v>169920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8" t="s">
        <v>3199</v>
      </c>
      <c r="X209" s="8" t="s">
        <v>52</v>
      </c>
      <c r="Y209" s="2" t="s">
        <v>3175</v>
      </c>
      <c r="Z209" s="2" t="s">
        <v>52</v>
      </c>
      <c r="AA209" s="27"/>
      <c r="AB209" s="2" t="s">
        <v>52</v>
      </c>
    </row>
    <row r="210" spans="1:28" ht="30" customHeight="1" x14ac:dyDescent="0.3">
      <c r="A210" s="8" t="s">
        <v>2426</v>
      </c>
      <c r="B210" s="8" t="s">
        <v>2425</v>
      </c>
      <c r="C210" s="8" t="s">
        <v>911</v>
      </c>
      <c r="D210" s="25" t="s">
        <v>912</v>
      </c>
      <c r="E210" s="26">
        <v>0</v>
      </c>
      <c r="F210" s="8" t="s">
        <v>52</v>
      </c>
      <c r="G210" s="26">
        <v>0</v>
      </c>
      <c r="H210" s="8" t="s">
        <v>52</v>
      </c>
      <c r="I210" s="26">
        <v>0</v>
      </c>
      <c r="J210" s="8" t="s">
        <v>52</v>
      </c>
      <c r="K210" s="26">
        <v>0</v>
      </c>
      <c r="L210" s="8" t="s">
        <v>52</v>
      </c>
      <c r="M210" s="26">
        <v>0</v>
      </c>
      <c r="N210" s="8" t="s">
        <v>52</v>
      </c>
      <c r="O210" s="26">
        <v>0</v>
      </c>
      <c r="P210" s="26">
        <v>181378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8" t="s">
        <v>3200</v>
      </c>
      <c r="X210" s="8" t="s">
        <v>52</v>
      </c>
      <c r="Y210" s="2" t="s">
        <v>3175</v>
      </c>
      <c r="Z210" s="2" t="s">
        <v>52</v>
      </c>
      <c r="AA210" s="27"/>
      <c r="AB210" s="2" t="s">
        <v>52</v>
      </c>
    </row>
    <row r="211" spans="1:28" ht="30" customHeight="1" x14ac:dyDescent="0.3">
      <c r="A211" s="8" t="s">
        <v>1853</v>
      </c>
      <c r="B211" s="8" t="s">
        <v>1852</v>
      </c>
      <c r="C211" s="8" t="s">
        <v>911</v>
      </c>
      <c r="D211" s="25" t="s">
        <v>912</v>
      </c>
      <c r="E211" s="26">
        <v>0</v>
      </c>
      <c r="F211" s="8" t="s">
        <v>52</v>
      </c>
      <c r="G211" s="26">
        <v>0</v>
      </c>
      <c r="H211" s="8" t="s">
        <v>52</v>
      </c>
      <c r="I211" s="26">
        <v>0</v>
      </c>
      <c r="J211" s="8" t="s">
        <v>52</v>
      </c>
      <c r="K211" s="26">
        <v>0</v>
      </c>
      <c r="L211" s="8" t="s">
        <v>52</v>
      </c>
      <c r="M211" s="26">
        <v>0</v>
      </c>
      <c r="N211" s="8" t="s">
        <v>52</v>
      </c>
      <c r="O211" s="26">
        <v>0</v>
      </c>
      <c r="P211" s="26">
        <v>212637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8" t="s">
        <v>3201</v>
      </c>
      <c r="X211" s="8" t="s">
        <v>52</v>
      </c>
      <c r="Y211" s="2" t="s">
        <v>3175</v>
      </c>
      <c r="Z211" s="2" t="s">
        <v>52</v>
      </c>
      <c r="AA211" s="27"/>
      <c r="AB211" s="2" t="s">
        <v>52</v>
      </c>
    </row>
    <row r="212" spans="1:28" ht="30" customHeight="1" x14ac:dyDescent="0.3">
      <c r="A212" s="8" t="s">
        <v>2340</v>
      </c>
      <c r="B212" s="8" t="s">
        <v>2339</v>
      </c>
      <c r="C212" s="8" t="s">
        <v>911</v>
      </c>
      <c r="D212" s="25" t="s">
        <v>912</v>
      </c>
      <c r="E212" s="26">
        <v>0</v>
      </c>
      <c r="F212" s="8" t="s">
        <v>52</v>
      </c>
      <c r="G212" s="26">
        <v>0</v>
      </c>
      <c r="H212" s="8" t="s">
        <v>52</v>
      </c>
      <c r="I212" s="26">
        <v>0</v>
      </c>
      <c r="J212" s="8" t="s">
        <v>52</v>
      </c>
      <c r="K212" s="26">
        <v>0</v>
      </c>
      <c r="L212" s="8" t="s">
        <v>52</v>
      </c>
      <c r="M212" s="26">
        <v>0</v>
      </c>
      <c r="N212" s="8" t="s">
        <v>52</v>
      </c>
      <c r="O212" s="26">
        <v>0</v>
      </c>
      <c r="P212" s="26">
        <v>173879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8" t="s">
        <v>3202</v>
      </c>
      <c r="X212" s="8" t="s">
        <v>52</v>
      </c>
      <c r="Y212" s="2" t="s">
        <v>3175</v>
      </c>
      <c r="Z212" s="2" t="s">
        <v>52</v>
      </c>
      <c r="AA212" s="27"/>
      <c r="AB212" s="2" t="s">
        <v>52</v>
      </c>
    </row>
    <row r="213" spans="1:28" ht="30" customHeight="1" x14ac:dyDescent="0.3">
      <c r="A213" s="8" t="s">
        <v>1871</v>
      </c>
      <c r="B213" s="8" t="s">
        <v>1870</v>
      </c>
      <c r="C213" s="8" t="s">
        <v>911</v>
      </c>
      <c r="D213" s="25" t="s">
        <v>912</v>
      </c>
      <c r="E213" s="26">
        <v>0</v>
      </c>
      <c r="F213" s="8" t="s">
        <v>52</v>
      </c>
      <c r="G213" s="26">
        <v>0</v>
      </c>
      <c r="H213" s="8" t="s">
        <v>52</v>
      </c>
      <c r="I213" s="26">
        <v>0</v>
      </c>
      <c r="J213" s="8" t="s">
        <v>52</v>
      </c>
      <c r="K213" s="26">
        <v>0</v>
      </c>
      <c r="L213" s="8" t="s">
        <v>52</v>
      </c>
      <c r="M213" s="26">
        <v>0</v>
      </c>
      <c r="N213" s="8" t="s">
        <v>52</v>
      </c>
      <c r="O213" s="26">
        <v>0</v>
      </c>
      <c r="P213" s="26">
        <v>137143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8" t="s">
        <v>3203</v>
      </c>
      <c r="X213" s="8" t="s">
        <v>52</v>
      </c>
      <c r="Y213" s="2" t="s">
        <v>3175</v>
      </c>
      <c r="Z213" s="2" t="s">
        <v>52</v>
      </c>
      <c r="AA213" s="27"/>
      <c r="AB213" s="2" t="s">
        <v>52</v>
      </c>
    </row>
    <row r="214" spans="1:28" ht="30" customHeight="1" x14ac:dyDescent="0.3">
      <c r="A214" s="8" t="s">
        <v>2114</v>
      </c>
      <c r="B214" s="8" t="s">
        <v>2112</v>
      </c>
      <c r="C214" s="8" t="s">
        <v>2113</v>
      </c>
      <c r="D214" s="25" t="s">
        <v>912</v>
      </c>
      <c r="E214" s="26">
        <v>0</v>
      </c>
      <c r="F214" s="8" t="s">
        <v>52</v>
      </c>
      <c r="G214" s="26">
        <v>0</v>
      </c>
      <c r="H214" s="8" t="s">
        <v>52</v>
      </c>
      <c r="I214" s="26">
        <v>0</v>
      </c>
      <c r="J214" s="8" t="s">
        <v>52</v>
      </c>
      <c r="K214" s="26">
        <v>0</v>
      </c>
      <c r="L214" s="8" t="s">
        <v>52</v>
      </c>
      <c r="M214" s="26">
        <v>0</v>
      </c>
      <c r="N214" s="8" t="s">
        <v>52</v>
      </c>
      <c r="O214" s="26">
        <v>0</v>
      </c>
      <c r="P214" s="26">
        <v>187843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8" t="s">
        <v>3204</v>
      </c>
      <c r="X214" s="8" t="s">
        <v>52</v>
      </c>
      <c r="Y214" s="2" t="s">
        <v>3175</v>
      </c>
      <c r="Z214" s="2" t="s">
        <v>52</v>
      </c>
      <c r="AA214" s="27"/>
      <c r="AB214" s="2" t="s">
        <v>52</v>
      </c>
    </row>
    <row r="215" spans="1:28" ht="30" customHeight="1" x14ac:dyDescent="0.3">
      <c r="A215" s="8" t="s">
        <v>782</v>
      </c>
      <c r="B215" s="8" t="s">
        <v>781</v>
      </c>
      <c r="C215" s="8" t="s">
        <v>52</v>
      </c>
      <c r="D215" s="25" t="s">
        <v>623</v>
      </c>
      <c r="E215" s="26">
        <v>0</v>
      </c>
      <c r="F215" s="8" t="s">
        <v>52</v>
      </c>
      <c r="G215" s="26">
        <v>0</v>
      </c>
      <c r="H215" s="8" t="s">
        <v>52</v>
      </c>
      <c r="I215" s="26">
        <v>0</v>
      </c>
      <c r="J215" s="8" t="s">
        <v>52</v>
      </c>
      <c r="K215" s="26">
        <v>0</v>
      </c>
      <c r="L215" s="8" t="s">
        <v>52</v>
      </c>
      <c r="M215" s="26">
        <v>3833676</v>
      </c>
      <c r="N215" s="8" t="s">
        <v>52</v>
      </c>
      <c r="O215" s="26">
        <f>SMALL(E215:M215,COUNTIF(E215:M215,0)+1)</f>
        <v>3833676</v>
      </c>
      <c r="P215" s="26">
        <v>2282970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8" t="s">
        <v>3205</v>
      </c>
      <c r="X215" s="8" t="s">
        <v>52</v>
      </c>
      <c r="Y215" s="2" t="s">
        <v>52</v>
      </c>
      <c r="Z215" s="2" t="s">
        <v>52</v>
      </c>
      <c r="AA215" s="27"/>
      <c r="AB215" s="2" t="s">
        <v>52</v>
      </c>
    </row>
    <row r="216" spans="1:28" ht="30" customHeight="1" x14ac:dyDescent="0.3">
      <c r="A216" s="8" t="s">
        <v>786</v>
      </c>
      <c r="B216" s="8" t="s">
        <v>784</v>
      </c>
      <c r="C216" s="8" t="s">
        <v>785</v>
      </c>
      <c r="D216" s="25" t="s">
        <v>623</v>
      </c>
      <c r="E216" s="26">
        <v>0</v>
      </c>
      <c r="F216" s="8" t="s">
        <v>52</v>
      </c>
      <c r="G216" s="26">
        <v>0</v>
      </c>
      <c r="H216" s="8" t="s">
        <v>52</v>
      </c>
      <c r="I216" s="26">
        <v>0</v>
      </c>
      <c r="J216" s="8" t="s">
        <v>52</v>
      </c>
      <c r="K216" s="26">
        <v>0</v>
      </c>
      <c r="L216" s="8" t="s">
        <v>52</v>
      </c>
      <c r="M216" s="26">
        <v>1704250</v>
      </c>
      <c r="N216" s="8" t="s">
        <v>52</v>
      </c>
      <c r="O216" s="26">
        <f>SMALL(E216:M216,COUNTIF(E216:M216,0)+1)</f>
        <v>1704250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8" t="s">
        <v>3206</v>
      </c>
      <c r="X216" s="8" t="s">
        <v>52</v>
      </c>
      <c r="Y216" s="2" t="s">
        <v>52</v>
      </c>
      <c r="Z216" s="2" t="s">
        <v>52</v>
      </c>
      <c r="AA216" s="27"/>
      <c r="AB216" s="2" t="s">
        <v>1135</v>
      </c>
    </row>
    <row r="217" spans="1:28" ht="30" customHeight="1" x14ac:dyDescent="0.3">
      <c r="A217" s="8" t="s">
        <v>809</v>
      </c>
      <c r="B217" s="8" t="s">
        <v>808</v>
      </c>
      <c r="C217" s="8" t="s">
        <v>52</v>
      </c>
      <c r="D217" s="25" t="s">
        <v>623</v>
      </c>
      <c r="E217" s="26">
        <v>0</v>
      </c>
      <c r="F217" s="8" t="s">
        <v>52</v>
      </c>
      <c r="G217" s="26">
        <v>0</v>
      </c>
      <c r="H217" s="8" t="s">
        <v>52</v>
      </c>
      <c r="I217" s="26">
        <v>0</v>
      </c>
      <c r="J217" s="8" t="s">
        <v>52</v>
      </c>
      <c r="K217" s="26">
        <v>0</v>
      </c>
      <c r="L217" s="8" t="s">
        <v>52</v>
      </c>
      <c r="M217" s="26">
        <v>850</v>
      </c>
      <c r="N217" s="8" t="s">
        <v>52</v>
      </c>
      <c r="O217" s="26">
        <f>SMALL(E217:M217,COUNTIF(E217:M217,0)+1)</f>
        <v>850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8" t="s">
        <v>3207</v>
      </c>
      <c r="X217" s="8" t="s">
        <v>52</v>
      </c>
      <c r="Y217" s="2" t="s">
        <v>52</v>
      </c>
      <c r="Z217" s="2" t="s">
        <v>52</v>
      </c>
      <c r="AA217" s="27"/>
      <c r="AB217" s="2" t="s">
        <v>52</v>
      </c>
    </row>
    <row r="218" spans="1:28" ht="30" customHeight="1" x14ac:dyDescent="0.3">
      <c r="A218" s="8" t="s">
        <v>857</v>
      </c>
      <c r="B218" s="8" t="s">
        <v>808</v>
      </c>
      <c r="C218" s="8" t="s">
        <v>52</v>
      </c>
      <c r="D218" s="25" t="s">
        <v>623</v>
      </c>
      <c r="E218" s="26">
        <v>0</v>
      </c>
      <c r="F218" s="8" t="s">
        <v>52</v>
      </c>
      <c r="G218" s="26">
        <v>0</v>
      </c>
      <c r="H218" s="8" t="s">
        <v>52</v>
      </c>
      <c r="I218" s="26">
        <v>0</v>
      </c>
      <c r="J218" s="8" t="s">
        <v>52</v>
      </c>
      <c r="K218" s="26">
        <v>0</v>
      </c>
      <c r="L218" s="8" t="s">
        <v>52</v>
      </c>
      <c r="M218" s="26">
        <v>686</v>
      </c>
      <c r="N218" s="8" t="s">
        <v>52</v>
      </c>
      <c r="O218" s="26">
        <f>SMALL(E218:M218,COUNTIF(E218:M218,0)+1)</f>
        <v>686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8" t="s">
        <v>3208</v>
      </c>
      <c r="X218" s="8" t="s">
        <v>52</v>
      </c>
      <c r="Y218" s="2" t="s">
        <v>52</v>
      </c>
      <c r="Z218" s="2" t="s">
        <v>52</v>
      </c>
      <c r="AA218" s="27"/>
      <c r="AB218" s="2" t="s">
        <v>52</v>
      </c>
    </row>
    <row r="219" spans="1:28" ht="30" customHeight="1" x14ac:dyDescent="0.3">
      <c r="A219" s="8" t="s">
        <v>791</v>
      </c>
      <c r="B219" s="8" t="s">
        <v>790</v>
      </c>
      <c r="C219" s="8" t="s">
        <v>52</v>
      </c>
      <c r="D219" s="25" t="s">
        <v>623</v>
      </c>
      <c r="E219" s="26">
        <v>0</v>
      </c>
      <c r="F219" s="8" t="s">
        <v>52</v>
      </c>
      <c r="G219" s="26">
        <v>0</v>
      </c>
      <c r="H219" s="8" t="s">
        <v>52</v>
      </c>
      <c r="I219" s="26">
        <v>0</v>
      </c>
      <c r="J219" s="8" t="s">
        <v>52</v>
      </c>
      <c r="K219" s="26">
        <v>0</v>
      </c>
      <c r="L219" s="8" t="s">
        <v>52</v>
      </c>
      <c r="M219" s="26">
        <v>68000000</v>
      </c>
      <c r="N219" s="8" t="s">
        <v>52</v>
      </c>
      <c r="O219" s="26">
        <f>SMALL(E219:M219,COUNTIF(E219:M219,0)+1)</f>
        <v>68000000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8" t="s">
        <v>3209</v>
      </c>
      <c r="X219" s="8" t="s">
        <v>52</v>
      </c>
      <c r="Y219" s="2" t="s">
        <v>52</v>
      </c>
      <c r="Z219" s="2" t="s">
        <v>52</v>
      </c>
      <c r="AA219" s="27"/>
      <c r="AB219" s="2" t="s">
        <v>52</v>
      </c>
    </row>
  </sheetData>
  <mergeCells count="15">
    <mergeCell ref="Y3:Y4"/>
    <mergeCell ref="Z3:Z4"/>
    <mergeCell ref="AA3:AA4"/>
    <mergeCell ref="AB3:AB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</mergeCells>
  <phoneticPr fontId="1" type="noConversion"/>
  <pageMargins left="0.78740157480314954" right="0" top="0.39370078740157477" bottom="0.39370078740157477" header="0" footer="0"/>
  <pageSetup paperSize="9" scale="46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B1" workbookViewId="0"/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 x14ac:dyDescent="0.3">
      <c r="B1" s="40" t="s">
        <v>3210</v>
      </c>
      <c r="C1" s="40"/>
      <c r="D1" s="40"/>
      <c r="E1" s="40"/>
      <c r="F1" s="40"/>
      <c r="G1" s="40"/>
    </row>
    <row r="2" spans="1:7" ht="21.95" customHeight="1" x14ac:dyDescent="0.3">
      <c r="B2" s="39" t="s">
        <v>3211</v>
      </c>
      <c r="C2" s="39"/>
      <c r="D2" s="39"/>
      <c r="E2" s="39"/>
      <c r="F2" s="41" t="s">
        <v>3212</v>
      </c>
      <c r="G2" s="41"/>
    </row>
    <row r="3" spans="1:7" ht="21.95" customHeight="1" x14ac:dyDescent="0.3">
      <c r="B3" s="42" t="s">
        <v>3213</v>
      </c>
      <c r="C3" s="42"/>
      <c r="D3" s="42"/>
      <c r="E3" s="28" t="s">
        <v>3214</v>
      </c>
      <c r="F3" s="28" t="s">
        <v>3215</v>
      </c>
      <c r="G3" s="28" t="s">
        <v>866</v>
      </c>
    </row>
    <row r="4" spans="1:7" ht="21.95" customHeight="1" x14ac:dyDescent="0.3">
      <c r="A4" s="1" t="s">
        <v>3220</v>
      </c>
      <c r="B4" s="43" t="s">
        <v>3216</v>
      </c>
      <c r="C4" s="43" t="s">
        <v>3217</v>
      </c>
      <c r="D4" s="29" t="s">
        <v>3221</v>
      </c>
      <c r="E4" s="30">
        <f>TRUNC(공종별집계표!F5, 0)</f>
        <v>371879803</v>
      </c>
      <c r="F4" s="12" t="s">
        <v>52</v>
      </c>
      <c r="G4" s="12" t="s">
        <v>52</v>
      </c>
    </row>
    <row r="5" spans="1:7" ht="21.95" customHeight="1" x14ac:dyDescent="0.3">
      <c r="A5" s="1" t="s">
        <v>3222</v>
      </c>
      <c r="B5" s="43"/>
      <c r="C5" s="43"/>
      <c r="D5" s="29" t="s">
        <v>3223</v>
      </c>
      <c r="E5" s="30">
        <v>0</v>
      </c>
      <c r="F5" s="12" t="s">
        <v>52</v>
      </c>
      <c r="G5" s="12" t="s">
        <v>52</v>
      </c>
    </row>
    <row r="6" spans="1:7" ht="21.95" customHeight="1" x14ac:dyDescent="0.3">
      <c r="A6" s="1" t="s">
        <v>3224</v>
      </c>
      <c r="B6" s="43"/>
      <c r="C6" s="43"/>
      <c r="D6" s="29" t="s">
        <v>3225</v>
      </c>
      <c r="E6" s="30">
        <v>0</v>
      </c>
      <c r="F6" s="12" t="s">
        <v>52</v>
      </c>
      <c r="G6" s="12" t="s">
        <v>52</v>
      </c>
    </row>
    <row r="7" spans="1:7" ht="21.95" customHeight="1" x14ac:dyDescent="0.3">
      <c r="A7" s="1" t="s">
        <v>3226</v>
      </c>
      <c r="B7" s="43"/>
      <c r="C7" s="43"/>
      <c r="D7" s="29" t="s">
        <v>3227</v>
      </c>
      <c r="E7" s="30">
        <f>TRUNC(E4+E5-E6, 0)</f>
        <v>371879803</v>
      </c>
      <c r="F7" s="12" t="s">
        <v>52</v>
      </c>
      <c r="G7" s="12" t="s">
        <v>52</v>
      </c>
    </row>
    <row r="8" spans="1:7" ht="21.95" customHeight="1" x14ac:dyDescent="0.3">
      <c r="A8" s="1" t="s">
        <v>3228</v>
      </c>
      <c r="B8" s="43"/>
      <c r="C8" s="43" t="s">
        <v>3218</v>
      </c>
      <c r="D8" s="29" t="s">
        <v>3229</v>
      </c>
      <c r="E8" s="30">
        <f>TRUNC(공종별집계표!H5, 0)</f>
        <v>127421517</v>
      </c>
      <c r="F8" s="12" t="s">
        <v>52</v>
      </c>
      <c r="G8" s="12" t="s">
        <v>52</v>
      </c>
    </row>
    <row r="9" spans="1:7" ht="21.95" customHeight="1" x14ac:dyDescent="0.3">
      <c r="A9" s="1" t="s">
        <v>3230</v>
      </c>
      <c r="B9" s="43"/>
      <c r="C9" s="43"/>
      <c r="D9" s="29" t="s">
        <v>3231</v>
      </c>
      <c r="E9" s="30">
        <f>TRUNC(E8*0.13, 0)</f>
        <v>16564797</v>
      </c>
      <c r="F9" s="12" t="s">
        <v>3232</v>
      </c>
      <c r="G9" s="12" t="s">
        <v>52</v>
      </c>
    </row>
    <row r="10" spans="1:7" ht="21.95" customHeight="1" x14ac:dyDescent="0.3">
      <c r="A10" s="1" t="s">
        <v>3233</v>
      </c>
      <c r="B10" s="43"/>
      <c r="C10" s="43"/>
      <c r="D10" s="29" t="s">
        <v>3227</v>
      </c>
      <c r="E10" s="30">
        <f>TRUNC(E8+E9, 0)</f>
        <v>143986314</v>
      </c>
      <c r="F10" s="12" t="s">
        <v>52</v>
      </c>
      <c r="G10" s="12" t="s">
        <v>52</v>
      </c>
    </row>
    <row r="11" spans="1:7" ht="21.95" customHeight="1" x14ac:dyDescent="0.3">
      <c r="A11" s="1" t="s">
        <v>3234</v>
      </c>
      <c r="B11" s="43"/>
      <c r="C11" s="43" t="s">
        <v>3219</v>
      </c>
      <c r="D11" s="29" t="s">
        <v>3235</v>
      </c>
      <c r="E11" s="30">
        <f>TRUNC(공종별집계표!J5, 0)</f>
        <v>2754404</v>
      </c>
      <c r="F11" s="12" t="s">
        <v>52</v>
      </c>
      <c r="G11" s="12" t="s">
        <v>52</v>
      </c>
    </row>
    <row r="12" spans="1:7" ht="21.95" customHeight="1" x14ac:dyDescent="0.3">
      <c r="A12" s="1" t="s">
        <v>3236</v>
      </c>
      <c r="B12" s="43"/>
      <c r="C12" s="43"/>
      <c r="D12" s="29" t="s">
        <v>3237</v>
      </c>
      <c r="E12" s="30">
        <f>TRUNC(E10*0.037, 0)</f>
        <v>5327493</v>
      </c>
      <c r="F12" s="12" t="s">
        <v>3238</v>
      </c>
      <c r="G12" s="12" t="s">
        <v>52</v>
      </c>
    </row>
    <row r="13" spans="1:7" ht="21.95" customHeight="1" x14ac:dyDescent="0.3">
      <c r="A13" s="1" t="s">
        <v>3239</v>
      </c>
      <c r="B13" s="43"/>
      <c r="C13" s="43"/>
      <c r="D13" s="29" t="s">
        <v>3240</v>
      </c>
      <c r="E13" s="30">
        <f>TRUNC(E10*0.0087, 0)</f>
        <v>1252680</v>
      </c>
      <c r="F13" s="12" t="s">
        <v>3241</v>
      </c>
      <c r="G13" s="12" t="s">
        <v>52</v>
      </c>
    </row>
    <row r="14" spans="1:7" ht="21.95" customHeight="1" x14ac:dyDescent="0.3">
      <c r="A14" s="1" t="s">
        <v>3242</v>
      </c>
      <c r="B14" s="43"/>
      <c r="C14" s="43"/>
      <c r="D14" s="29" t="s">
        <v>3243</v>
      </c>
      <c r="E14" s="30">
        <f>TRUNC(E8*0.0343, 0)</f>
        <v>4370558</v>
      </c>
      <c r="F14" s="12" t="s">
        <v>3244</v>
      </c>
      <c r="G14" s="12" t="s">
        <v>52</v>
      </c>
    </row>
    <row r="15" spans="1:7" ht="21.95" customHeight="1" x14ac:dyDescent="0.3">
      <c r="A15" s="1" t="s">
        <v>3245</v>
      </c>
      <c r="B15" s="43"/>
      <c r="C15" s="43"/>
      <c r="D15" s="29" t="s">
        <v>3246</v>
      </c>
      <c r="E15" s="30">
        <f>TRUNC(E8*0.045, 0)</f>
        <v>5733968</v>
      </c>
      <c r="F15" s="12" t="s">
        <v>3247</v>
      </c>
      <c r="G15" s="12" t="s">
        <v>52</v>
      </c>
    </row>
    <row r="16" spans="1:7" ht="21.95" customHeight="1" x14ac:dyDescent="0.3">
      <c r="A16" s="1" t="s">
        <v>3248</v>
      </c>
      <c r="B16" s="43"/>
      <c r="C16" s="43"/>
      <c r="D16" s="29" t="s">
        <v>3249</v>
      </c>
      <c r="E16" s="30">
        <f>TRUNC(E14*0.1152, 0)</f>
        <v>503488</v>
      </c>
      <c r="F16" s="12" t="s">
        <v>3250</v>
      </c>
      <c r="G16" s="12" t="s">
        <v>52</v>
      </c>
    </row>
    <row r="17" spans="1:7" ht="21.95" customHeight="1" x14ac:dyDescent="0.3">
      <c r="A17" s="1" t="s">
        <v>3251</v>
      </c>
      <c r="B17" s="43"/>
      <c r="C17" s="43"/>
      <c r="D17" s="29" t="s">
        <v>3252</v>
      </c>
      <c r="E17" s="30">
        <f>TRUNC(E8*0.023, 0)</f>
        <v>2930694</v>
      </c>
      <c r="F17" s="12" t="s">
        <v>3253</v>
      </c>
      <c r="G17" s="12" t="s">
        <v>52</v>
      </c>
    </row>
    <row r="18" spans="1:7" ht="21.95" customHeight="1" x14ac:dyDescent="0.3">
      <c r="A18" s="1" t="s">
        <v>3254</v>
      </c>
      <c r="B18" s="43"/>
      <c r="C18" s="43"/>
      <c r="D18" s="29" t="s">
        <v>3255</v>
      </c>
      <c r="E18" s="30">
        <f>TRUNC((E7+E8+(0+E31)/1.1)*0.0186+5349000, 0)</f>
        <v>15439287</v>
      </c>
      <c r="F18" s="12" t="s">
        <v>3256</v>
      </c>
      <c r="G18" s="12" t="s">
        <v>52</v>
      </c>
    </row>
    <row r="19" spans="1:7" ht="21.95" customHeight="1" x14ac:dyDescent="0.3">
      <c r="A19" s="1" t="s">
        <v>3257</v>
      </c>
      <c r="B19" s="43"/>
      <c r="C19" s="43"/>
      <c r="D19" s="29" t="s">
        <v>3258</v>
      </c>
      <c r="E19" s="30">
        <f>TRUNC((E7+E8+E11)*0.005, 0)</f>
        <v>2510278</v>
      </c>
      <c r="F19" s="12" t="s">
        <v>3259</v>
      </c>
      <c r="G19" s="12" t="s">
        <v>52</v>
      </c>
    </row>
    <row r="20" spans="1:7" ht="21.95" customHeight="1" x14ac:dyDescent="0.3">
      <c r="A20" s="1" t="s">
        <v>3260</v>
      </c>
      <c r="B20" s="43"/>
      <c r="C20" s="43"/>
      <c r="D20" s="29" t="s">
        <v>3261</v>
      </c>
      <c r="E20" s="30">
        <f>TRUNC((E7+E10)*0.058, 0)</f>
        <v>29920234</v>
      </c>
      <c r="F20" s="12" t="s">
        <v>3262</v>
      </c>
      <c r="G20" s="12" t="s">
        <v>52</v>
      </c>
    </row>
    <row r="21" spans="1:7" ht="21.95" customHeight="1" x14ac:dyDescent="0.3">
      <c r="A21" s="1" t="s">
        <v>3263</v>
      </c>
      <c r="B21" s="43"/>
      <c r="C21" s="43"/>
      <c r="D21" s="29" t="s">
        <v>3264</v>
      </c>
      <c r="E21" s="30">
        <f>TRUNC((E7+E8+E11)*0.00081, 0)</f>
        <v>406665</v>
      </c>
      <c r="F21" s="12" t="s">
        <v>3265</v>
      </c>
      <c r="G21" s="12" t="s">
        <v>3266</v>
      </c>
    </row>
    <row r="22" spans="1:7" ht="21.95" customHeight="1" x14ac:dyDescent="0.3">
      <c r="A22" s="1" t="s">
        <v>3267</v>
      </c>
      <c r="B22" s="43"/>
      <c r="C22" s="43"/>
      <c r="D22" s="29" t="s">
        <v>3268</v>
      </c>
      <c r="E22" s="30">
        <f>TRUNC((E7+E8+E11)*0.0007, 0)</f>
        <v>351439</v>
      </c>
      <c r="F22" s="12" t="s">
        <v>3269</v>
      </c>
      <c r="G22" s="12" t="s">
        <v>3266</v>
      </c>
    </row>
    <row r="23" spans="1:7" ht="21.95" customHeight="1" x14ac:dyDescent="0.3">
      <c r="A23" s="1" t="s">
        <v>3270</v>
      </c>
      <c r="B23" s="43"/>
      <c r="C23" s="43"/>
      <c r="D23" s="29" t="s">
        <v>3227</v>
      </c>
      <c r="E23" s="30">
        <f>TRUNC(E11+E12+E13+E14+E15+E17+E18+E16+E20+E19+E21+E22, 0)</f>
        <v>71501188</v>
      </c>
      <c r="F23" s="12" t="s">
        <v>52</v>
      </c>
      <c r="G23" s="12" t="s">
        <v>52</v>
      </c>
    </row>
    <row r="24" spans="1:7" ht="21.95" customHeight="1" x14ac:dyDescent="0.3">
      <c r="A24" s="1" t="s">
        <v>3271</v>
      </c>
      <c r="B24" s="44" t="s">
        <v>3272</v>
      </c>
      <c r="C24" s="44"/>
      <c r="D24" s="45"/>
      <c r="E24" s="30">
        <f>TRUNC(E7+E10+E23, 0)</f>
        <v>587367305</v>
      </c>
      <c r="F24" s="12" t="s">
        <v>52</v>
      </c>
      <c r="G24" s="12" t="s">
        <v>52</v>
      </c>
    </row>
    <row r="25" spans="1:7" ht="21.95" customHeight="1" x14ac:dyDescent="0.3">
      <c r="A25" s="1" t="s">
        <v>3273</v>
      </c>
      <c r="B25" s="44" t="s">
        <v>3274</v>
      </c>
      <c r="C25" s="44"/>
      <c r="D25" s="45"/>
      <c r="E25" s="30">
        <f>TRUNC(E24*0.06, 0)</f>
        <v>35242038</v>
      </c>
      <c r="F25" s="12" t="s">
        <v>3275</v>
      </c>
      <c r="G25" s="12" t="s">
        <v>52</v>
      </c>
    </row>
    <row r="26" spans="1:7" ht="21.95" customHeight="1" x14ac:dyDescent="0.3">
      <c r="A26" s="1" t="s">
        <v>3276</v>
      </c>
      <c r="B26" s="44" t="s">
        <v>3277</v>
      </c>
      <c r="C26" s="44"/>
      <c r="D26" s="45"/>
      <c r="E26" s="30">
        <f>TRUNC((E10+E23+E25)*0.1-630, 0)</f>
        <v>25072324</v>
      </c>
      <c r="F26" s="12" t="s">
        <v>3278</v>
      </c>
      <c r="G26" s="12" t="s">
        <v>52</v>
      </c>
    </row>
    <row r="27" spans="1:7" ht="21.95" customHeight="1" x14ac:dyDescent="0.3">
      <c r="A27" s="1" t="s">
        <v>3279</v>
      </c>
      <c r="B27" s="44" t="s">
        <v>768</v>
      </c>
      <c r="C27" s="44"/>
      <c r="D27" s="45"/>
      <c r="E27" s="30">
        <f>TRUNC(공종별집계표!T22, 0)</f>
        <v>1488333</v>
      </c>
      <c r="F27" s="12" t="s">
        <v>52</v>
      </c>
      <c r="G27" s="12" t="s">
        <v>52</v>
      </c>
    </row>
    <row r="28" spans="1:7" ht="21.95" customHeight="1" x14ac:dyDescent="0.3">
      <c r="A28" s="1" t="s">
        <v>3280</v>
      </c>
      <c r="B28" s="44" t="s">
        <v>3281</v>
      </c>
      <c r="C28" s="44"/>
      <c r="D28" s="45"/>
      <c r="E28" s="30">
        <f>TRUNC(INT((E24+E25+E26+E27)/10000)*10000, 0)</f>
        <v>649170000</v>
      </c>
      <c r="F28" s="12" t="s">
        <v>52</v>
      </c>
      <c r="G28" s="12" t="s">
        <v>52</v>
      </c>
    </row>
    <row r="29" spans="1:7" ht="21.95" customHeight="1" x14ac:dyDescent="0.3">
      <c r="A29" s="1" t="s">
        <v>3282</v>
      </c>
      <c r="B29" s="44" t="s">
        <v>3283</v>
      </c>
      <c r="C29" s="44"/>
      <c r="D29" s="45"/>
      <c r="E29" s="30">
        <f>TRUNC(E28*0.1, 0)</f>
        <v>64917000</v>
      </c>
      <c r="F29" s="12" t="s">
        <v>3284</v>
      </c>
      <c r="G29" s="12" t="s">
        <v>52</v>
      </c>
    </row>
    <row r="30" spans="1:7" ht="21.95" customHeight="1" x14ac:dyDescent="0.3">
      <c r="A30" s="1" t="s">
        <v>3285</v>
      </c>
      <c r="B30" s="44" t="s">
        <v>3286</v>
      </c>
      <c r="C30" s="44"/>
      <c r="D30" s="45"/>
      <c r="E30" s="30">
        <f>TRUNC(E28+E29, 0)</f>
        <v>714087000</v>
      </c>
      <c r="F30" s="12" t="s">
        <v>52</v>
      </c>
      <c r="G30" s="12" t="s">
        <v>52</v>
      </c>
    </row>
    <row r="31" spans="1:7" ht="21.95" customHeight="1" x14ac:dyDescent="0.3">
      <c r="A31" s="1" t="s">
        <v>3287</v>
      </c>
      <c r="B31" s="44" t="s">
        <v>3288</v>
      </c>
      <c r="C31" s="44"/>
      <c r="D31" s="45"/>
      <c r="E31" s="30">
        <f>TRUNC(공종별집계표!T25, 0)</f>
        <v>47506000</v>
      </c>
      <c r="F31" s="12" t="s">
        <v>52</v>
      </c>
      <c r="G31" s="12" t="s">
        <v>52</v>
      </c>
    </row>
    <row r="32" spans="1:7" ht="21.95" customHeight="1" x14ac:dyDescent="0.3">
      <c r="A32" s="1" t="s">
        <v>3289</v>
      </c>
      <c r="B32" s="44" t="s">
        <v>3290</v>
      </c>
      <c r="C32" s="44"/>
      <c r="D32" s="45"/>
      <c r="E32" s="30">
        <f>TRUNC(공종별집계표!T26, 0)</f>
        <v>121743000</v>
      </c>
      <c r="F32" s="12" t="s">
        <v>52</v>
      </c>
      <c r="G32" s="12" t="s">
        <v>52</v>
      </c>
    </row>
    <row r="33" spans="1:7" ht="21.95" customHeight="1" x14ac:dyDescent="0.3">
      <c r="A33" s="1" t="s">
        <v>3291</v>
      </c>
      <c r="B33" s="44" t="s">
        <v>3292</v>
      </c>
      <c r="C33" s="44"/>
      <c r="D33" s="45"/>
      <c r="E33" s="30">
        <f>TRUNC(E30+0+E31+E32, 0)</f>
        <v>883336000</v>
      </c>
      <c r="F33" s="12" t="s">
        <v>52</v>
      </c>
      <c r="G33" s="12" t="s">
        <v>52</v>
      </c>
    </row>
  </sheetData>
  <mergeCells count="18"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B29:D29"/>
    <mergeCell ref="B1:G1"/>
    <mergeCell ref="B2:E2"/>
    <mergeCell ref="F2:G2"/>
    <mergeCell ref="B3:D3"/>
    <mergeCell ref="B4:B23"/>
    <mergeCell ref="C4:C7"/>
    <mergeCell ref="C8:C10"/>
    <mergeCell ref="C11:C23"/>
  </mergeCells>
  <phoneticPr fontId="1" type="noConversion"/>
  <pageMargins left="0.78740157480314954" right="0" top="0.39370078740157477" bottom="0.39370078740157477" header="0" footer="0"/>
  <pageSetup paperSize="9" scale="79" fitToHeight="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6.5" x14ac:dyDescent="0.3"/>
  <sheetData>
    <row r="1" spans="1:7" x14ac:dyDescent="0.3">
      <c r="A1" t="s">
        <v>3293</v>
      </c>
    </row>
    <row r="2" spans="1:7" x14ac:dyDescent="0.3">
      <c r="A2" s="1" t="s">
        <v>3294</v>
      </c>
      <c r="B2" t="s">
        <v>1842</v>
      </c>
      <c r="C2" s="1" t="s">
        <v>3295</v>
      </c>
    </row>
    <row r="3" spans="1:7" x14ac:dyDescent="0.3">
      <c r="A3" s="1" t="s">
        <v>3296</v>
      </c>
      <c r="B3" t="s">
        <v>3297</v>
      </c>
    </row>
    <row r="4" spans="1:7" x14ac:dyDescent="0.3">
      <c r="A4" s="1" t="s">
        <v>3298</v>
      </c>
      <c r="B4">
        <v>5</v>
      </c>
    </row>
    <row r="5" spans="1:7" x14ac:dyDescent="0.3">
      <c r="A5" s="1" t="s">
        <v>3299</v>
      </c>
      <c r="B5">
        <v>5</v>
      </c>
    </row>
    <row r="6" spans="1:7" x14ac:dyDescent="0.3">
      <c r="A6" s="1" t="s">
        <v>3300</v>
      </c>
      <c r="B6" t="s">
        <v>3301</v>
      </c>
    </row>
    <row r="7" spans="1:7" x14ac:dyDescent="0.3">
      <c r="A7" s="1" t="s">
        <v>3302</v>
      </c>
      <c r="B7" t="s">
        <v>2476</v>
      </c>
      <c r="C7" t="s">
        <v>64</v>
      </c>
    </row>
    <row r="8" spans="1:7" x14ac:dyDescent="0.3">
      <c r="A8" s="1" t="s">
        <v>3303</v>
      </c>
      <c r="B8" t="s">
        <v>2476</v>
      </c>
      <c r="C8">
        <v>2</v>
      </c>
    </row>
    <row r="9" spans="1:7" x14ac:dyDescent="0.3">
      <c r="A9" s="1" t="s">
        <v>3304</v>
      </c>
      <c r="B9" t="s">
        <v>2902</v>
      </c>
      <c r="C9" t="s">
        <v>2904</v>
      </c>
      <c r="D9" t="s">
        <v>2905</v>
      </c>
      <c r="E9" t="s">
        <v>2906</v>
      </c>
      <c r="F9" t="s">
        <v>2907</v>
      </c>
      <c r="G9" t="s">
        <v>3305</v>
      </c>
    </row>
    <row r="10" spans="1:7" x14ac:dyDescent="0.3">
      <c r="A10" s="1" t="s">
        <v>3306</v>
      </c>
      <c r="B10">
        <v>1088</v>
      </c>
      <c r="C10">
        <v>0</v>
      </c>
      <c r="D10">
        <v>0</v>
      </c>
    </row>
    <row r="11" spans="1:7" x14ac:dyDescent="0.3">
      <c r="A11" s="1" t="s">
        <v>3307</v>
      </c>
      <c r="B11" t="s">
        <v>3308</v>
      </c>
      <c r="C11">
        <v>4</v>
      </c>
    </row>
    <row r="12" spans="1:7" x14ac:dyDescent="0.3">
      <c r="A12" s="1" t="s">
        <v>3309</v>
      </c>
      <c r="B12" t="s">
        <v>3308</v>
      </c>
      <c r="C12">
        <v>4</v>
      </c>
    </row>
    <row r="13" spans="1:7" x14ac:dyDescent="0.3">
      <c r="A13" s="1" t="s">
        <v>3310</v>
      </c>
      <c r="B13" t="s">
        <v>3308</v>
      </c>
      <c r="C13">
        <v>3</v>
      </c>
    </row>
    <row r="14" spans="1:7" x14ac:dyDescent="0.3">
      <c r="A14" s="1" t="s">
        <v>3311</v>
      </c>
      <c r="B14" t="s">
        <v>2476</v>
      </c>
      <c r="C14">
        <v>5</v>
      </c>
    </row>
    <row r="15" spans="1:7" x14ac:dyDescent="0.3">
      <c r="A15" s="1" t="s">
        <v>3312</v>
      </c>
      <c r="B15" t="s">
        <v>1842</v>
      </c>
      <c r="C15" t="s">
        <v>3313</v>
      </c>
      <c r="D15" t="s">
        <v>3313</v>
      </c>
      <c r="E15" t="s">
        <v>3313</v>
      </c>
      <c r="F15">
        <v>1</v>
      </c>
    </row>
    <row r="16" spans="1:7" x14ac:dyDescent="0.3">
      <c r="A16" s="1" t="s">
        <v>3314</v>
      </c>
      <c r="B16">
        <v>1.1100000000000001</v>
      </c>
      <c r="C16">
        <v>1.1200000000000001</v>
      </c>
    </row>
    <row r="17" spans="1:13" x14ac:dyDescent="0.3">
      <c r="A17" s="1" t="s">
        <v>3315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 x14ac:dyDescent="0.3">
      <c r="A18" s="1" t="s">
        <v>3316</v>
      </c>
      <c r="B18">
        <v>1.25</v>
      </c>
      <c r="C18">
        <v>1.071</v>
      </c>
    </row>
    <row r="19" spans="1:13" x14ac:dyDescent="0.3">
      <c r="A19" s="1" t="s">
        <v>3317</v>
      </c>
    </row>
    <row r="20" spans="1:13" x14ac:dyDescent="0.3">
      <c r="A20" s="1" t="s">
        <v>3318</v>
      </c>
      <c r="B20" s="1" t="s">
        <v>2476</v>
      </c>
      <c r="C20">
        <v>1</v>
      </c>
    </row>
    <row r="21" spans="1:13" x14ac:dyDescent="0.3">
      <c r="A21" t="s">
        <v>2472</v>
      </c>
      <c r="B21" t="s">
        <v>3319</v>
      </c>
      <c r="C21" t="s">
        <v>3320</v>
      </c>
    </row>
    <row r="22" spans="1:13" x14ac:dyDescent="0.3">
      <c r="A22">
        <v>1</v>
      </c>
      <c r="B22" s="1" t="s">
        <v>3321</v>
      </c>
      <c r="C22" s="1" t="s">
        <v>3224</v>
      </c>
    </row>
    <row r="23" spans="1:13" x14ac:dyDescent="0.3">
      <c r="A23">
        <v>2</v>
      </c>
      <c r="B23" s="1" t="s">
        <v>3322</v>
      </c>
      <c r="C23" s="1" t="s">
        <v>3323</v>
      </c>
    </row>
    <row r="24" spans="1:13" x14ac:dyDescent="0.3">
      <c r="A24">
        <v>3</v>
      </c>
      <c r="B24" s="1" t="s">
        <v>3324</v>
      </c>
      <c r="C24" s="1" t="s">
        <v>3325</v>
      </c>
    </row>
    <row r="25" spans="1:13" x14ac:dyDescent="0.3">
      <c r="A25">
        <v>4</v>
      </c>
      <c r="B25" s="1" t="s">
        <v>3326</v>
      </c>
      <c r="C25" s="1" t="s">
        <v>3327</v>
      </c>
    </row>
    <row r="26" spans="1:13" x14ac:dyDescent="0.3">
      <c r="A26">
        <v>5</v>
      </c>
      <c r="B26" s="1" t="s">
        <v>52</v>
      </c>
      <c r="C26" s="1" t="s">
        <v>52</v>
      </c>
    </row>
    <row r="27" spans="1:13" x14ac:dyDescent="0.3">
      <c r="A27">
        <v>6</v>
      </c>
      <c r="B27" s="1" t="s">
        <v>3288</v>
      </c>
      <c r="C27" s="1" t="s">
        <v>3287</v>
      </c>
    </row>
    <row r="28" spans="1:13" x14ac:dyDescent="0.3">
      <c r="A28">
        <v>7</v>
      </c>
      <c r="B28" s="1" t="s">
        <v>3290</v>
      </c>
      <c r="C28" s="1" t="s">
        <v>3289</v>
      </c>
    </row>
    <row r="29" spans="1:13" x14ac:dyDescent="0.3">
      <c r="A29">
        <v>8</v>
      </c>
      <c r="B29" s="1" t="s">
        <v>768</v>
      </c>
      <c r="C29" s="1" t="s">
        <v>3279</v>
      </c>
    </row>
    <row r="30" spans="1:13" x14ac:dyDescent="0.3">
      <c r="A30">
        <v>9</v>
      </c>
      <c r="B30" s="1" t="s">
        <v>3328</v>
      </c>
      <c r="C30" s="1" t="s">
        <v>52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15</vt:i4>
      </vt:variant>
    </vt:vector>
  </HeadingPairs>
  <TitlesOfParts>
    <vt:vector size="25" baseType="lpstr">
      <vt:lpstr>공종별집계표</vt:lpstr>
      <vt:lpstr>공종별내역서</vt:lpstr>
      <vt:lpstr>일위대가목록</vt:lpstr>
      <vt:lpstr>일위대가</vt:lpstr>
      <vt:lpstr>중기단가목록</vt:lpstr>
      <vt:lpstr>중기단가산출서</vt:lpstr>
      <vt:lpstr>단가대비표</vt:lpstr>
      <vt:lpstr>원가계산서</vt:lpstr>
      <vt:lpstr> 공사설정 </vt:lpstr>
      <vt:lpstr>Sheet1</vt:lpstr>
      <vt:lpstr>공종별내역서!Print_Area</vt:lpstr>
      <vt:lpstr>공종별집계표!Print_Area</vt:lpstr>
      <vt:lpstr>단가대비표!Print_Area</vt:lpstr>
      <vt:lpstr>일위대가!Print_Area</vt:lpstr>
      <vt:lpstr>일위대가목록!Print_Area</vt:lpstr>
      <vt:lpstr>중기단가목록!Print_Area</vt:lpstr>
      <vt:lpstr>중기단가산출서!Print_Area</vt:lpstr>
      <vt:lpstr>공종별내역서!Print_Titles</vt:lpstr>
      <vt:lpstr>공종별집계표!Print_Titles</vt:lpstr>
      <vt:lpstr>단가대비표!Print_Titles</vt:lpstr>
      <vt:lpstr>원가계산서!Print_Titles</vt:lpstr>
      <vt:lpstr>일위대가!Print_Titles</vt:lpstr>
      <vt:lpstr>일위대가목록!Print_Titles</vt:lpstr>
      <vt:lpstr>중기단가목록!Print_Titles</vt:lpstr>
      <vt:lpstr>중기단가산출서!Print_Titles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2021-06-25T00:43:14Z</dcterms:created>
  <dcterms:modified xsi:type="dcterms:W3CDTF">2021-07-20T00:26:21Z</dcterms:modified>
</cp:coreProperties>
</file>